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720"/>
  </bookViews>
  <sheets>
    <sheet name="Лист1" sheetId="1" r:id="rId1"/>
  </sheets>
  <definedNames>
    <definedName name="_xlnm.Print_Area" localSheetId="0">Лист1!$A$1:$K$179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57" i="1"/>
  <c r="J58"/>
  <c r="J157"/>
  <c r="J63"/>
  <c r="J149" l="1"/>
  <c r="J139"/>
  <c r="J114"/>
  <c r="J53"/>
  <c r="J51"/>
  <c r="J49"/>
  <c r="J35"/>
  <c r="J147"/>
  <c r="J145"/>
  <c r="J141"/>
  <c r="J106"/>
  <c r="J104"/>
  <c r="J102"/>
  <c r="J86"/>
  <c r="J84"/>
  <c r="J81"/>
  <c r="J80"/>
  <c r="J78"/>
  <c r="J76"/>
  <c r="J73"/>
  <c r="J72"/>
  <c r="J71"/>
  <c r="J70"/>
  <c r="J69" l="1"/>
  <c r="J29"/>
  <c r="J148"/>
  <c r="J23"/>
  <c r="J19"/>
  <c r="J164"/>
  <c r="J174"/>
  <c r="J132"/>
  <c r="J96"/>
  <c r="J155"/>
  <c r="J162"/>
  <c r="J45"/>
  <c r="J55"/>
  <c r="J85"/>
  <c r="J161"/>
  <c r="J40"/>
  <c r="J65"/>
  <c r="J129" l="1"/>
  <c r="J142" l="1"/>
  <c r="J133"/>
  <c r="J171"/>
  <c r="J127"/>
  <c r="J126" s="1"/>
  <c r="J119"/>
  <c r="J122"/>
  <c r="J88"/>
  <c r="J36"/>
  <c r="J54"/>
  <c r="J60"/>
  <c r="J90"/>
  <c r="J146"/>
  <c r="J173"/>
  <c r="J172" s="1"/>
  <c r="J52" l="1"/>
  <c r="J34"/>
  <c r="J156"/>
  <c r="J103"/>
  <c r="J13"/>
  <c r="J27"/>
  <c r="J118"/>
  <c r="J91"/>
  <c r="J113" l="1"/>
  <c r="J93"/>
  <c r="J37"/>
  <c r="J48"/>
  <c r="J163"/>
  <c r="J160" s="1"/>
  <c r="J82"/>
  <c r="J95"/>
  <c r="J166"/>
  <c r="J97"/>
  <c r="J116"/>
  <c r="J125" l="1"/>
  <c r="J136"/>
  <c r="J144"/>
  <c r="J56" l="1"/>
  <c r="J44"/>
  <c r="J15"/>
  <c r="J14" s="1"/>
  <c r="J154" l="1"/>
  <c r="J99"/>
  <c r="J89" l="1"/>
  <c r="J87"/>
  <c r="J110"/>
  <c r="J39"/>
  <c r="J20"/>
  <c r="J12"/>
  <c r="J11" s="1"/>
  <c r="J22" l="1"/>
  <c r="J105" l="1"/>
  <c r="J138" l="1"/>
  <c r="J170" l="1"/>
  <c r="J165"/>
  <c r="J140"/>
  <c r="J135" s="1"/>
  <c r="J131"/>
  <c r="J128" s="1"/>
  <c r="J124"/>
  <c r="J62"/>
  <c r="J50" l="1"/>
  <c r="J46"/>
  <c r="J41"/>
  <c r="J33" l="1"/>
  <c r="J18" l="1"/>
  <c r="J24"/>
  <c r="J17" l="1"/>
  <c r="J32" s="1"/>
  <c r="J101"/>
  <c r="J64" s="1"/>
  <c r="J108"/>
  <c r="J107" s="1"/>
  <c r="J120" l="1"/>
  <c r="J115" s="1"/>
  <c r="J168"/>
  <c r="J167" s="1"/>
  <c r="J153" l="1"/>
  <c r="J150" l="1"/>
  <c r="J176" l="1"/>
  <c r="J177" s="1"/>
</calcChain>
</file>

<file path=xl/sharedStrings.xml><?xml version="1.0" encoding="utf-8"?>
<sst xmlns="http://schemas.openxmlformats.org/spreadsheetml/2006/main" count="508" uniqueCount="285">
  <si>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</si>
  <si>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</si>
  <si>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</si>
  <si>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</si>
  <si>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</si>
  <si>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</si>
  <si>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</si>
  <si>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Капітальний ремонт інших об’єктів</t>
  </si>
  <si>
    <t>0200000</t>
  </si>
  <si>
    <t>Виконавчий комітет міської ради</t>
  </si>
  <si>
    <t>02</t>
  </si>
  <si>
    <t>3110</t>
  </si>
  <si>
    <t xml:space="preserve">Придбання обладнання і предметів довгострокового користування </t>
  </si>
  <si>
    <t>0800000</t>
  </si>
  <si>
    <t>Управління соціального захисту населення міської ради</t>
  </si>
  <si>
    <t>08</t>
  </si>
  <si>
    <t>1200000</t>
  </si>
  <si>
    <t>Управління ЖКГ та будівництва міської ради</t>
  </si>
  <si>
    <t>1217461</t>
  </si>
  <si>
    <t>Усього передані кошти</t>
  </si>
  <si>
    <t>РАЗОМ</t>
  </si>
  <si>
    <t>3132</t>
  </si>
  <si>
    <t>0611021</t>
  </si>
  <si>
    <t xml:space="preserve">Надання загальної середньої освіти закладами загальної середньої освіти </t>
  </si>
  <si>
    <t>1021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</si>
  <si>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</si>
  <si>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</si>
  <si>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>3104</t>
  </si>
  <si>
    <t>Обсяги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</si>
  <si>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</si>
  <si>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</si>
  <si>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Найменуваиия інвестиційного проекту</t>
  </si>
  <si>
    <t>Загальна вартість проекту, гривень</t>
  </si>
  <si>
    <t>Обсяг капітальних вкладень місцевого бюджету всього, гривень</t>
  </si>
  <si>
    <t>Додаток 6-1</t>
  </si>
  <si>
    <t>Капітальний ремонт та обладнання найпростішого укриття у підвальному приміщенні (№ 2) ЗОШ № 7 в т.ч. ПКД</t>
  </si>
  <si>
    <t>Капітальний ремонт примусової вентиляції та приміщення захисної споруди цивільного захисту ЗОШ № 7 в т.ч.ПКД"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</si>
  <si>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</si>
  <si>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</si>
  <si>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</si>
  <si>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</si>
  <si>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0210160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</si>
  <si>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</si>
  <si>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</si>
  <si>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</si>
  <si>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3700000</t>
  </si>
  <si>
    <t>Фінансове управління міської ради</t>
  </si>
  <si>
    <t>3710160</t>
  </si>
  <si>
    <t>1000000</t>
  </si>
  <si>
    <t>Управління культури і туризму Ніжинської міської ради</t>
  </si>
  <si>
    <t>Забезпечення діяльності палаців і будинків культури</t>
  </si>
  <si>
    <t>1014060</t>
  </si>
  <si>
    <t>4060</t>
  </si>
  <si>
    <t>0828</t>
  </si>
  <si>
    <t>0810160</t>
  </si>
  <si>
    <t>Цифрова, звукова робоча станція</t>
  </si>
  <si>
    <t>Обсяг капітальних вкладень місцевого бюджету у 2025 році, гривень</t>
  </si>
  <si>
    <t>1300</t>
  </si>
  <si>
    <t>0990</t>
  </si>
  <si>
    <t>Будівництво освітніх установ та закладів</t>
  </si>
  <si>
    <t>3122</t>
  </si>
  <si>
    <t>0443</t>
  </si>
  <si>
    <t>7640</t>
  </si>
  <si>
    <t>Заходи з енергозбереження</t>
  </si>
  <si>
    <t>Капітальне будівництво (придбання) інших об’єктів</t>
  </si>
  <si>
    <t xml:space="preserve">Комплексна програма енергоефективності бюджетної, комунальної та житлової сфер  Ніжинської  міської ТГ "Будівництво  мережевої  сонячної  електростанції на 130кВт для власного споживання  електричної енергії КП "НУВКГ" (ВНС "Червона Гребля") </t>
  </si>
  <si>
    <t>0470</t>
  </si>
  <si>
    <t>1211300</t>
  </si>
  <si>
    <t>0212010</t>
  </si>
  <si>
    <t>2010</t>
  </si>
  <si>
    <t>0731</t>
  </si>
  <si>
    <t>Багатопрофільна стаціонарна медична допомога населенню</t>
  </si>
  <si>
    <t>3210</t>
  </si>
  <si>
    <t xml:space="preserve">Капітальні трансферти підприємствам (установам, організаціям) </t>
  </si>
  <si>
    <t>Міська цільова програма  "Фінансова підтримка та розвиток  Комунального некомерційного підприємства "Ніжинський міський пологовий будинок на 2025 рік"</t>
  </si>
  <si>
    <t>0212100</t>
  </si>
  <si>
    <t>2100</t>
  </si>
  <si>
    <t>0722</t>
  </si>
  <si>
    <t>Стоматологічна допомога населенню</t>
  </si>
  <si>
    <t>Капітальне будівництво (придбання) житла</t>
  </si>
  <si>
    <t>Міська програма забезпечення службовим житлом лікарів комунальних медичних закладів Ніжинської міської територіальної громади Чернігівської області на 2025-2027 роки</t>
  </si>
  <si>
    <t>0217350</t>
  </si>
  <si>
    <t>7350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</si>
  <si>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</si>
  <si>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</si>
  <si>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МЦП "Розробка схем та пректних рішень масового застосування та детального планування"(Розроблення комплексного плану просторового розвитку)</t>
  </si>
  <si>
    <t>0217520</t>
  </si>
  <si>
    <t>0460</t>
  </si>
  <si>
    <t>Реалізація Національної програми інформатизації</t>
  </si>
  <si>
    <t>Програма інформатизації Ніжинської міської територіальної громади на 2024 - 2026 роки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</si>
  <si>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</si>
  <si>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</si>
  <si>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</si>
  <si>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</si>
  <si>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0218240</t>
  </si>
  <si>
    <t>8240</t>
  </si>
  <si>
    <t>0380</t>
  </si>
  <si>
    <t>Заходи та роботи з територіальної оборони</t>
  </si>
  <si>
    <t>0212030</t>
  </si>
  <si>
    <t>0611300</t>
  </si>
  <si>
    <t>1014082</t>
  </si>
  <si>
    <t>4082</t>
  </si>
  <si>
    <t>0829</t>
  </si>
  <si>
    <t>Інші заходи в галузі  культури і мистецтва</t>
  </si>
  <si>
    <t>Програма розвитку культури, мистецтва і охорони культурної спадщини на 2025 рік</t>
  </si>
  <si>
    <t>1100000</t>
  </si>
  <si>
    <t>Відділ з питань фізичної культури та спорту міської ради</t>
  </si>
  <si>
    <t>1216011</t>
  </si>
  <si>
    <t>Експлуатація та технічне обслуговування житлового фонду</t>
  </si>
  <si>
    <t>3131</t>
  </si>
  <si>
    <t>Міська цільова програма з капітального ремонту ліфтів в багатоквартирних житлових будинках Ніжинської міської територіальної громади на 2025рік</t>
  </si>
  <si>
    <t>3100000</t>
  </si>
  <si>
    <t>Управління комунального майна та земельних відносин</t>
  </si>
  <si>
    <t>3117650</t>
  </si>
  <si>
    <t>7650</t>
  </si>
  <si>
    <t>0490</t>
  </si>
  <si>
    <t>Проведення експертної грошової оцінки земельної ділянки чи права на неї</t>
  </si>
  <si>
    <t>Міська програма реалізації повноважень міської ради у галузі земельних відносин на 2025 рік</t>
  </si>
  <si>
    <t>3717520</t>
  </si>
  <si>
    <t>0180</t>
  </si>
  <si>
    <t>0133</t>
  </si>
  <si>
    <t>Інша діяльність у сфері державного управління</t>
  </si>
  <si>
    <t xml:space="preserve"> 0470</t>
  </si>
  <si>
    <t>0733</t>
  </si>
  <si>
    <t>0610</t>
  </si>
  <si>
    <t>Міський голова                                                                                                          Олександр КОДОЛА</t>
  </si>
  <si>
    <t>Капітальний ремонт житлового фонду (приміщень)</t>
  </si>
  <si>
    <t>0617640</t>
  </si>
  <si>
    <t>7461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</si>
  <si>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</si>
  <si>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0456</t>
  </si>
  <si>
    <t>3123</t>
  </si>
  <si>
    <t>3124</t>
  </si>
  <si>
    <t>Будівництво світлофорного об’єкта по вул. Незалежності в м. Ніжин, Чернігівської області в т.ч. ПКД</t>
  </si>
  <si>
    <t xml:space="preserve">Виготовлення ПКД по будівництву світлофорного об’єкта на перехресті вул. Шевченка - вул. Синяківська в  м. Ніжин, Чернігівської області </t>
  </si>
  <si>
    <t>0921</t>
  </si>
  <si>
    <t>0210180</t>
  </si>
  <si>
    <t xml:space="preserve">Обладнання і предмети довгострокового користування </t>
  </si>
  <si>
    <t>Програма розвитку цивільного захисту Ніжинської міської територіальної громади на 2025 рік</t>
  </si>
  <si>
    <t>Програма розвитку цивільного захисту  Ніжинської міської ТГ на 2025 рік (нове будівництво міської автоматизованої системи центрального оповіщення м.Ніжина)</t>
  </si>
  <si>
    <t>Очікуваний рівень готовності проекту на кінець 2025року</t>
  </si>
  <si>
    <t>1213250</t>
  </si>
  <si>
    <t>Будівництво установ та закладів соціальної сфери</t>
  </si>
  <si>
    <t>Реконструкція та реставрація інших об’єктів</t>
  </si>
  <si>
    <t>3211</t>
  </si>
  <si>
    <t>3212</t>
  </si>
  <si>
    <t>Програма сприяння розвитку волонтерства Ніжинської територіальної громади на 2023-2027 роки</t>
  </si>
  <si>
    <t>0611183</t>
  </si>
  <si>
    <t>0611184</t>
  </si>
  <si>
    <t>1090</t>
  </si>
  <si>
    <t>1183</t>
  </si>
  <si>
    <t>1184</t>
  </si>
  <si>
    <t>Співфінансування заходів, що реалізуються за рахунок субвенції з ДБ МБ на реалізацію публічного проекту на забезпечення якісної, сучасної та доступної загальної середньої освіти "Нова українська школа"</t>
  </si>
  <si>
    <t>Виконання заходів, спрямованих на реалізацію публічного інвестиційного проекту на забезпечення якісної, сучасної та доступеної загальної середньої освіти "Нова українська школа" за рахунок субвенції з ДБ МБ</t>
  </si>
  <si>
    <t>Субвенція з ДБ МБ на реалізацію публічного інвестиційного проекту на забезпечення якісної, сучасної та доступеної загальної середньої освіти "Нова українська школа"  у 2025 році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</si>
  <si>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дорішень КМУ у попередніх бюджетних періодах (за спеціальним фондом ДБ)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</si>
  <si>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дорішень КМУ у попередніх бюджетних періодах (за спеціальним фондом ДБ)</t>
  </si>
  <si>
    <t>0611291</t>
  </si>
  <si>
    <t>0611292</t>
  </si>
  <si>
    <t>1291</t>
  </si>
  <si>
    <t>1292</t>
  </si>
  <si>
    <t>0216086</t>
  </si>
  <si>
    <t>6086</t>
  </si>
  <si>
    <t>Внески до статутного капіталу суб’єктів господарювання</t>
  </si>
  <si>
    <t>1216030</t>
  </si>
  <si>
    <t>6030</t>
  </si>
  <si>
    <t>0620</t>
  </si>
  <si>
    <t>Організація благоустрою населених пунктів</t>
  </si>
  <si>
    <t>Співфінансування субвенції з ДБ МБ  на реалізацію публічного інвестиційного проекту на забезпечення якісної , сучасної та доступної загальної середньої освіти "Нова українська школа" у 2025 році (20%) вільний залишок</t>
  </si>
  <si>
    <t>Співфінансування субвенції з місцевого бюджету за рахунок залишку освітньої субвенції, що утворилася на початок бюджетного періоду (вільний залишок)</t>
  </si>
  <si>
    <t>Комплексна програма заходів та робіт з територіальної оборони  Ніжинської міської територіальної громади на 2025 рік в т.ч. вільний залишок - 5600000,00</t>
  </si>
  <si>
    <t>Міська цільова Програма фінансової підтримки комунального некомерційного підприємства "Ніжинська міська стоматологічна поліклініка" Ніжинської міської ради Чернігівської області на 2025 рік</t>
  </si>
  <si>
    <t>Надання спеціалізованої освіти мистецькими школами</t>
  </si>
  <si>
    <t>Субвенція з ОБ на виконання доручень виборців депутатами обласної ради (сценічний одяг)</t>
  </si>
  <si>
    <t>1011080</t>
  </si>
  <si>
    <t>0611262</t>
  </si>
  <si>
    <t>1262</t>
  </si>
  <si>
    <t>Виконання заходів щодо облаштування безпечних умов у закладах загальної середньої освіти за рахунок субвенції з державного бюджету місцевим бюджетам</t>
  </si>
  <si>
    <t>Субвенція з ДБ МБ на реалізацію публічного інвестиційного проекту на облаштування безпечних умов у закладах, що надають загальну середню освіту (облаштування укриттів, зокрема військовиї (війсьво - морськиї, військово - спортивних) ліцеях, ліцеях із посиленою військово -фізичною підготовкою)</t>
  </si>
  <si>
    <t>3719800</t>
  </si>
  <si>
    <t>Субвенція з місцевого бюджету державному бюджету на виконання програм соціально - економічного розвитку регіонів</t>
  </si>
  <si>
    <t>3220</t>
  </si>
  <si>
    <t>Капітальні трансферти органам державного управління інших рівнів</t>
  </si>
  <si>
    <t>0611261</t>
  </si>
  <si>
    <t>1261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</si>
  <si>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закладах, що надають загальну середню освіту (облаштування укриттів), зокрема військових (військово-морських, військово-спортивних) ліцеях, ліцеях із посиленою військово-фізичною підготовкою</t>
  </si>
  <si>
    <t>Розроблення  ПКД "Капітальний ремонт "Встановлення автоматичної системи пожежної сигналізації, оповіщення по пожежу, управління евакуацією людей, устаткування передавання тривожних сповіщень в приміщеннях Ніжинської гімназії №3 та проведення експертизи ПКД</t>
  </si>
  <si>
    <t>Придбання проектора для БДЮ</t>
  </si>
  <si>
    <t>Інша діяльність щодо забезпечення житлом громадян</t>
  </si>
  <si>
    <t>3117520</t>
  </si>
  <si>
    <t>0217330</t>
  </si>
  <si>
    <t>Будівництво 1 інших об'єктів комунальної власності</t>
  </si>
  <si>
    <t>Співфінансування субвенцїї з ДБ МБ на реалізацію публічного інвестиційного проекту на облаштування безпечних умов у закладах, що надають загальну середню освіту (облаштування укриттів, зокрема військовиї (війсьво - морськиї, військово - спортивних) ліцеях, ліцеях із посиленою військово -фізичною підготовкою) (капітальний ремонт частини протирадіаційного укриття на 600 чол. Ніжинської гімназії № 15 "Основа" Ніжинської міської ради в м. Ніжині по вул. Об’їжджа, 123 Чернігівської області)</t>
  </si>
  <si>
    <t>Виготовлення проектно-кошторисної документації по об'єкту "Капітальний ремонт вентиляційної системи в укритті гімназії  № 17"</t>
  </si>
  <si>
    <t>0611232</t>
  </si>
  <si>
    <t>1232</t>
  </si>
  <si>
    <t>Виконання заходів щодо забезпечення реалізації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(військово-морських, військово-спортивних) ліцеях, ліцеях із посиленою військово-фізичною підготовкою, за рахунок субвенції з державного бюджету місцевим бюджетам</t>
  </si>
  <si>
    <t>Капітальний ремонт "Встановлення автоматичної системи пожежної сигналізації, оповіщення про пожежу, управління евакуацією людей, устаткування передавання тривожних сповіщень в приміщеннях Ніжинської гімназії №3 Ніжинської міської ради Чернігівської області за адресою: Чернігівська обл.,            м. Ніжин, вул. С.Прощенка, 6-А"</t>
  </si>
  <si>
    <t>0813225</t>
  </si>
  <si>
    <t>3225</t>
  </si>
  <si>
    <t>3240</t>
  </si>
  <si>
    <t>Реалізація публічного інвестиційного проекту із виплати грошової компенсації за належні для отримання жилі приміщення для сімей осіб, визначених пунктами 2-5 частини першої статті 101 Закону України `Про статус ветеранів війни, гарантії їх соціального захисту`, для осіб з інвалідністю I-II груп,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11-14 частини другої статті 7 Закону України `Про статус ветеранів війни, гарантії їх соціального захисту`, та які потребують поліпшення житлових умов</t>
  </si>
  <si>
    <t>Капітальні трансферти населенню</t>
  </si>
  <si>
    <t xml:space="preserve"> </t>
  </si>
  <si>
    <t>Субвенція з місцевого бюджету  на реалізацію публічного інвестиційного проекту з виплати грошової компенсації за належні для отримання жилі приміщення  для сімей осіб, визначених пунктами 2-5 частини першої статті 10¹ Закону України “Про статус ветеранів війни, гарантії їх соціального захисту”, для осіб з інвалідністю I—II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зв’язку з військовою агресією Російської Федерації проти України, визначених пунктами 11-14 частини другої статті 7 Закону України “Про статус ветеранів війни, гарантії їх соціального захисту” та які потребують поліпшення житлових умов, за рахунок відповідної субвенції з державного бюджету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</si>
  <si>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(військово-морських, військово-спортивних) ліцеях, ліцеях із посиленою військово-фізичною підготовкою</t>
  </si>
  <si>
    <t>0611231</t>
  </si>
  <si>
    <t>Виготовлення ПКД по об’єкту "Капітальний ремонт приміщення гімназії № 17 Ніжинської міської ради Чернігівської області за адресою: Чернігівська область, м. Ніжин, вул.Прилуцька, 162 ( обладнання приміщень системи пожежної сигналізації, оповіщення про пожежу і управління евакуюванням людей, тощо)</t>
  </si>
  <si>
    <t>1014030</t>
  </si>
  <si>
    <t>Забезпечення діяльності бібліотек</t>
  </si>
  <si>
    <t>0824</t>
  </si>
  <si>
    <t>Будівництво спортивного залу гімназії  № 10  Ніжинської міської ради Чернігівської області за адресою: Чернігівська область, м. Ніжин, вул. Станіслава Прощенка, 54, в т.ч. ПКД</t>
  </si>
  <si>
    <t>1217670</t>
  </si>
  <si>
    <t>7670</t>
  </si>
  <si>
    <t>Будівництво спортивного залу гімназії № 10  Ніжинської міської ради Чернігівської області за адресою: Чернігівська область, м. Ніжин, вул. Станіслава Прощенка, 54, в т.ч. ПКД</t>
  </si>
  <si>
    <t>Капітальний ремонт шляхом  проведення термомодернізації ЗДО  № 17 в т.ч. ПКД</t>
  </si>
  <si>
    <t>Капітальний  ремонт огорожі (встановлення паркану секційного) у Територіальному центрі по вул. Шевченка,99Є у м.Ніжин Чернігівської області в т.ч. ПКД</t>
  </si>
  <si>
    <t>0617520</t>
  </si>
  <si>
    <t>7520</t>
  </si>
  <si>
    <t>Виготовлення проектно-кошторисної документації по об'єкту "Капітальний ремонт вентиляції в укритті БДЮ"</t>
  </si>
  <si>
    <t xml:space="preserve">Субвенція з місцевого бюджету за рахунок залишку освітньої субвенції, що утворилася на початок бюджетного періоду (засоби навчання та обладнання для забезпечення викладання предмета "Захист України") </t>
  </si>
  <si>
    <t xml:space="preserve">Виготовлення ПКД по об’єкту "Реконструкція нежитлової будівлі (дитячий садок) під соціальний гуртожиток за адресою вул. Овдіївська, 198 е, м. Ніжин, Чернігівської області </t>
  </si>
  <si>
    <t xml:space="preserve">Програма підвищення стійкості територіальних громад до кризових ситуацій, викликаних припиненням надання чи погіршенням якості важливихдля їх життєдіяльностіпослуг або припиненням здійсненняжиттєво важливих функцій Ніжинської міської ТГ на 2024-2025 роки </t>
  </si>
  <si>
    <t xml:space="preserve">Програма розвитку цивільного захисту Ніжинської міської територіальної громади на 2025 рік </t>
  </si>
  <si>
    <t>Передплата періодичних видань на ІІ півріччя 2025 року та І півріччя 2026 року  та придбання книг</t>
  </si>
  <si>
    <t xml:space="preserve"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2025 рік (в т.ч. капітальний ремонт частини будівлі головного корпусу №1 та №2 КНП ЦМЛ під відділення реабілітації) </t>
  </si>
  <si>
    <t>1115031</t>
  </si>
  <si>
    <t>Утримання та навчально-тренувальна робота комунальних дитячо-юнацьких спортивних шкіл</t>
  </si>
  <si>
    <t>Програма профілактики правопорушень "Правопорядок" на 2025 рік (придбання службового автомобіля для поліцейського офіцера громади - 1050,0 тис.грн.),Програма матеріально-технічного забезпечення військових частин для виконання оборонних заходів на 2025 рік.( придбання БпЛА -250,0 тис.грн.)</t>
  </si>
  <si>
    <t>Реконструкція комутаційної кімнати виконавчого комітету Ніжинської міської ради Чернігівської області за адресою: м.Ніжин, пл. ім. Івана Франка, будинок 1 в т.ч. ПКД</t>
  </si>
  <si>
    <t>1017520</t>
  </si>
  <si>
    <t>1217367</t>
  </si>
  <si>
    <t>7367</t>
  </si>
  <si>
    <t>0810</t>
  </si>
  <si>
    <t>Капітальний ремонт приміщення в т.ч ПКД в рамках проекту "Поліцейський офіцер громади""</t>
  </si>
  <si>
    <t>Реалізація проектів у рамках Програми відновлення України III</t>
  </si>
  <si>
    <t>Співфінансування об'єкта: "Капітальний ремонт частини громадської будівлі головного корпусу №1 "Дитяче відділення"КНП "Ніжинська центральна міська лікарня  імені Миколи Галицького" Ніжинської міської ради Чернігівської області за адресою: Чернігівська обл., м.Ніжин, вул. Амосова академіка,1" в рамках Програми відновлення України III</t>
  </si>
  <si>
    <t>0218210</t>
  </si>
  <si>
    <t>8210</t>
  </si>
  <si>
    <t>Муніципальні формування з охорони громадського порядку</t>
  </si>
  <si>
    <t>Капітальний ремонт учительської кімнати в ЗОШ І-ІІІ ст. №7 в т.ч. ПКД</t>
  </si>
  <si>
    <t>1014081</t>
  </si>
  <si>
    <t>4081</t>
  </si>
  <si>
    <t>Забезпечення діяльності інших закладів в галузі культури і мистецтва</t>
  </si>
  <si>
    <t>Виготовлення ПКД по об’єкту "Капітальний ремонт приміщень Ніжинської гімназії № 9 Ніжинської міської ради Чернігівської області за адресою: Україна, Чернігівська область, м. Ніжин, вул. Шевченка, 103. Обладнання приміщень системи пожежної сигналізації, оповіщення про пожежу і управління евакуюванням людей та устаткування передавання тривожних сповіщень"</t>
  </si>
  <si>
    <t>Капітальний ремонт приміщень для викладання навчального предмету "Захист України" в Ніжинському міському ліцеї при НДУ ім. Миколи Гоголя в т.ч. ПКД</t>
  </si>
  <si>
    <t>1115070</t>
  </si>
  <si>
    <t>5070</t>
  </si>
  <si>
    <t>Підготовка та реалізація публічних інвестиційних проектів / програм публічних інвестицій за рахунок коштів місцевого бюджету в галузі фізичної культури і спорту</t>
  </si>
  <si>
    <t>Виготовлення ПКД по будівництву футбольного поля зі штучним покриттям розміром 50*70</t>
  </si>
  <si>
    <t>Програма фінансової підтримки на покращення матеріально - технічного стану офіцерів - рятувальників, які дислокуються на території Ніжинської міської територіальної громади на 2025 рік"</t>
  </si>
  <si>
    <t>Субвенція з місцевого бюджету державному бюджету на 2025 рік для потреб військових частин ЗСУ на розвиток, зміцнення, удосконалення матеріально - технічної бази підрозділів та виконання бойових завдань</t>
  </si>
  <si>
    <t>3142</t>
  </si>
  <si>
    <t>Капітальний ремонт частини даху ЗОШ № 7 м.Ніжин, вул. Гоголя,15 Чернігівська обл., в т.ч. ПКД</t>
  </si>
  <si>
    <t>Виготовлення ПКД по об’єкту "Капітальний ремонт приміщення гімназії № 10 Ніжинської міської ради Чернігівської області за адресою: Чернігівська область, м. Ніжин, вул. Станіслава Прощенка, 54 ( обладнання приміщень системи пожежної сигналізації, оповіщення про пожежу і управління евакуюванням людей, тощо)</t>
  </si>
  <si>
    <t>Капітальний ремонт частини протирадіаційного укриття на 600 чол. Ніжинської гімназії № 15 "Основа" Ніжинської міської ради в м. Ніжині по вул. Об’їжджа, 123 Чернігівської області в т.ч. ПКД)</t>
  </si>
  <si>
    <t>Капітальний ремонт харчоблоку Ніжинської гімназії № 16 по вул. Мацієвського Олександра, 11 в м. Ніжині Чернігівської області"</t>
  </si>
  <si>
    <t>Придбання зарядної станції</t>
  </si>
  <si>
    <t>Придбання принтера та ноутбуків - 2 шт.</t>
  </si>
  <si>
    <t>1231</t>
  </si>
  <si>
    <t>1212010</t>
  </si>
  <si>
    <t>Демонтаж будівель на території Комунального некомерційного підприємства "Ніжинська центральна міська лікарня імені Миколи Галицького", в т.ч. ПКД - 300000, 00 грн.,"Перенос мереж на території Комунального некомерційного підприємства "Ніжинська центральна міська лікарня ім. Миколи Галицького" в т.ч. ПКД - 1700000,00 грн.</t>
  </si>
  <si>
    <t>1110160</t>
  </si>
  <si>
    <t>Інша субвенція з місцевого бюджету із цільовим призначенням - придбання генераторів</t>
  </si>
  <si>
    <t>Субвенція з ОБ на виконання доручень виборців депутатами обласної ради</t>
  </si>
  <si>
    <t>3110160</t>
  </si>
  <si>
    <t>Забезпечення діяльності інших закладів у сфері освіти</t>
  </si>
  <si>
    <t>0611141</t>
  </si>
  <si>
    <t>1141</t>
  </si>
  <si>
    <t xml:space="preserve"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2025 рік </t>
  </si>
  <si>
    <t>1210160</t>
  </si>
  <si>
    <t>Придбання пристрою безперебійного живлення</t>
  </si>
  <si>
    <t>Виготовлення ПКД по об’єкту "Капітальний ремонт підвального поверху під СПП із захисними властивостями ПРУ на 400 чоловік Ніжинської гімназії № 17 Ніжинської міської ради Чернігівської області за адресою: Україна, Чернігівська область, м.Ніжин, вул. Прилуцька, 162</t>
  </si>
  <si>
    <t>Придбання теплового лічильника для КДЮСШ та бензинового генератора</t>
  </si>
  <si>
    <t>Проведення експертизи по  "Капітальний ремонт даху  Ніжинської гімназії № 1  Ніжинської міської ради в м.Ніжині по  вул. Гребінки,4  Чернігівської області"</t>
  </si>
  <si>
    <t xml:space="preserve">    до рiшення  Ніжинської міської ради </t>
  </si>
  <si>
    <t>Придбання саджанців багаторічних рослин та автобусної зупинки "Кунашівська"</t>
  </si>
  <si>
    <t>Капітальний ремонт підвального поверху під СПП із захисними властивостями ПРУ на 600 чоловік Ніжинської гімназії №16 Ніжинської міської ради по вул. Олександра Мацієвського, 11 в м. Ніжині Чернігівської області  в т.ч. ПКД</t>
  </si>
  <si>
    <t>МЦП "Розвитку та фінансової підтримки комунальних підприємств Ніжинської міської ТГ на 2025 рік"                                                                                                     ( КП "ВУКГ)</t>
  </si>
  <si>
    <t>МЦП "Розвитку та фінансової підтримки комунальних підприємств Ніжинської міської ТГ на 2025 рік"                                                                                            ( КП "НУВКГ - 5 628 184 тис.грн.,                                                                                                                                КП "ВУКГ - 3 792 643,00 грн.,                                                                         КП "Комунальний ринок" - 432 000,00 грн.)</t>
  </si>
  <si>
    <t xml:space="preserve">                                                                                    капітальних вкладень бюджету Ніжинської міської ТГ у розрізі інвестиційних проектів</t>
  </si>
  <si>
    <t xml:space="preserve">                                                                                                                                                у 2025 році</t>
  </si>
  <si>
    <t>Обладнання  та предмети довгострокового користування в т.ч. придбання службового автомобіля для виконання повноважень службами, відділами - 868,0 тис.грн.</t>
  </si>
  <si>
    <t>Загальний період реалізації проекту, (рік початку і завершення)</t>
  </si>
  <si>
    <t xml:space="preserve">        від  24  грудня  2025 року  №  4 -52 /2025</t>
  </si>
</sst>
</file>

<file path=xl/styles.xml><?xml version="1.0" encoding="utf-8"?>
<styleSheet xmlns="http://schemas.openxmlformats.org/spreadsheetml/2006/main">
  <numFmts count="1">
    <numFmt numFmtId="164" formatCode="#,##0.0"/>
  </numFmts>
  <fonts count="35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b/>
      <sz val="10"/>
      <color rgb="FF333333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b/>
      <sz val="9"/>
      <color rgb="FF333333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2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224">
    <xf numFmtId="0" fontId="0" fillId="0" borderId="0" xfId="0"/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Fill="1" applyBorder="1" applyAlignment="1">
      <alignment horizontal="center" vertical="top" wrapText="1"/>
    </xf>
    <xf numFmtId="49" fontId="8" fillId="0" borderId="1" xfId="0" applyNumberFormat="1" applyFont="1" applyBorder="1"/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/>
    <xf numFmtId="0" fontId="15" fillId="0" borderId="0" xfId="0" applyFont="1"/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ill="1" applyBorder="1"/>
    <xf numFmtId="0" fontId="8" fillId="0" borderId="1" xfId="0" applyFont="1" applyBorder="1"/>
    <xf numFmtId="49" fontId="8" fillId="0" borderId="1" xfId="0" applyNumberFormat="1" applyFont="1" applyFill="1" applyBorder="1"/>
    <xf numFmtId="49" fontId="8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top" wrapText="1"/>
    </xf>
    <xf numFmtId="0" fontId="17" fillId="0" borderId="1" xfId="0" applyFont="1" applyBorder="1" applyAlignment="1">
      <alignment horizontal="justify" vertical="top" wrapText="1"/>
    </xf>
    <xf numFmtId="0" fontId="18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18" fillId="0" borderId="1" xfId="0" applyFont="1" applyBorder="1" applyAlignment="1">
      <alignment vertical="top" wrapText="1"/>
    </xf>
    <xf numFmtId="0" fontId="20" fillId="0" borderId="3" xfId="0" applyFont="1" applyFill="1" applyBorder="1" applyAlignment="1">
      <alignment horizontal="center"/>
    </xf>
    <xf numFmtId="4" fontId="9" fillId="0" borderId="3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9" fillId="2" borderId="2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top" wrapText="1"/>
    </xf>
    <xf numFmtId="4" fontId="4" fillId="0" borderId="3" xfId="0" applyNumberFormat="1" applyFont="1" applyBorder="1" applyAlignment="1">
      <alignment horizontal="right"/>
    </xf>
    <xf numFmtId="4" fontId="8" fillId="0" borderId="3" xfId="0" applyNumberFormat="1" applyFont="1" applyBorder="1" applyAlignment="1">
      <alignment horizontal="right"/>
    </xf>
    <xf numFmtId="0" fontId="9" fillId="3" borderId="1" xfId="0" applyFont="1" applyFill="1" applyBorder="1" applyAlignment="1">
      <alignment horizontal="center" vertical="center" wrapText="1"/>
    </xf>
    <xf numFmtId="0" fontId="21" fillId="0" borderId="1" xfId="0" applyFont="1" applyBorder="1"/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center"/>
    </xf>
    <xf numFmtId="49" fontId="12" fillId="0" borderId="2" xfId="0" applyNumberFormat="1" applyFont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wrapText="1"/>
    </xf>
    <xf numFmtId="0" fontId="17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vertical="center" wrapText="1"/>
    </xf>
    <xf numFmtId="0" fontId="21" fillId="0" borderId="1" xfId="0" applyFont="1" applyBorder="1" applyAlignment="1">
      <alignment wrapText="1"/>
    </xf>
    <xf numFmtId="0" fontId="22" fillId="0" borderId="1" xfId="0" applyFont="1" applyBorder="1" applyAlignment="1">
      <alignment horizontal="left" vertical="top" wrapText="1"/>
    </xf>
    <xf numFmtId="0" fontId="22" fillId="0" borderId="2" xfId="0" applyFont="1" applyFill="1" applyBorder="1" applyAlignment="1">
      <alignment horizontal="left" vertical="center" wrapText="1"/>
    </xf>
    <xf numFmtId="164" fontId="22" fillId="0" borderId="2" xfId="2" applyNumberFormat="1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horizontal="justify" vertical="top" wrapText="1"/>
    </xf>
    <xf numFmtId="49" fontId="4" fillId="3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right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wrapText="1"/>
    </xf>
    <xf numFmtId="0" fontId="4" fillId="0" borderId="1" xfId="0" applyFont="1" applyBorder="1" applyAlignment="1">
      <alignment vertical="center"/>
    </xf>
    <xf numFmtId="0" fontId="18" fillId="3" borderId="1" xfId="0" applyFont="1" applyFill="1" applyBorder="1" applyAlignment="1">
      <alignment vertical="top" wrapText="1"/>
    </xf>
    <xf numFmtId="0" fontId="4" fillId="3" borderId="1" xfId="0" applyFont="1" applyFill="1" applyBorder="1"/>
    <xf numFmtId="4" fontId="4" fillId="3" borderId="1" xfId="0" applyNumberFormat="1" applyFont="1" applyFill="1" applyBorder="1"/>
    <xf numFmtId="0" fontId="0" fillId="3" borderId="1" xfId="0" applyFill="1" applyBorder="1"/>
    <xf numFmtId="0" fontId="10" fillId="3" borderId="1" xfId="0" applyFont="1" applyFill="1" applyBorder="1" applyAlignment="1">
      <alignment horizontal="center" vertical="center" wrapText="1"/>
    </xf>
    <xf numFmtId="4" fontId="8" fillId="3" borderId="1" xfId="0" applyNumberFormat="1" applyFont="1" applyFill="1" applyBorder="1"/>
    <xf numFmtId="0" fontId="17" fillId="0" borderId="2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left" vertical="center" wrapText="1"/>
    </xf>
    <xf numFmtId="0" fontId="27" fillId="3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8" fillId="3" borderId="1" xfId="0" applyFont="1" applyFill="1" applyBorder="1" applyAlignment="1">
      <alignment vertical="top" wrapText="1"/>
    </xf>
    <xf numFmtId="0" fontId="27" fillId="3" borderId="1" xfId="0" applyFont="1" applyFill="1" applyBorder="1" applyAlignment="1">
      <alignment horizontal="center" wrapText="1"/>
    </xf>
    <xf numFmtId="0" fontId="30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21" fillId="3" borderId="1" xfId="0" applyFont="1" applyFill="1" applyBorder="1" applyAlignment="1">
      <alignment horizontal="left" wrapText="1"/>
    </xf>
    <xf numFmtId="0" fontId="18" fillId="0" borderId="3" xfId="0" applyFont="1" applyBorder="1" applyAlignment="1">
      <alignment vertical="top" wrapText="1"/>
    </xf>
    <xf numFmtId="0" fontId="27" fillId="0" borderId="0" xfId="0" applyFont="1" applyAlignment="1">
      <alignment wrapText="1"/>
    </xf>
    <xf numFmtId="0" fontId="18" fillId="3" borderId="1" xfId="0" applyFont="1" applyFill="1" applyBorder="1" applyAlignment="1">
      <alignment wrapText="1"/>
    </xf>
    <xf numFmtId="0" fontId="27" fillId="0" borderId="0" xfId="0" applyFont="1" applyAlignment="1">
      <alignment horizontal="center" vertical="center"/>
    </xf>
    <xf numFmtId="0" fontId="0" fillId="0" borderId="4" xfId="0" applyBorder="1"/>
    <xf numFmtId="0" fontId="21" fillId="3" borderId="1" xfId="0" applyFont="1" applyFill="1" applyBorder="1" applyAlignment="1">
      <alignment wrapText="1"/>
    </xf>
    <xf numFmtId="0" fontId="31" fillId="0" borderId="0" xfId="0" applyFont="1" applyAlignment="1">
      <alignment horizontal="left" wrapText="1"/>
    </xf>
    <xf numFmtId="0" fontId="33" fillId="0" borderId="1" xfId="0" applyNumberFormat="1" applyFont="1" applyFill="1" applyBorder="1" applyAlignment="1">
      <alignment wrapText="1"/>
    </xf>
    <xf numFmtId="0" fontId="28" fillId="3" borderId="1" xfId="0" applyFont="1" applyFill="1" applyBorder="1" applyAlignment="1">
      <alignment wrapText="1"/>
    </xf>
    <xf numFmtId="0" fontId="0" fillId="0" borderId="1" xfId="0" applyFont="1" applyBorder="1"/>
    <xf numFmtId="0" fontId="0" fillId="0" borderId="0" xfId="0" applyFont="1"/>
    <xf numFmtId="4" fontId="4" fillId="3" borderId="1" xfId="0" applyNumberFormat="1" applyFont="1" applyFill="1" applyBorder="1" applyAlignment="1">
      <alignment horizontal="right" vertical="center" wrapText="1"/>
    </xf>
    <xf numFmtId="0" fontId="0" fillId="4" borderId="0" xfId="0" applyFill="1"/>
    <xf numFmtId="0" fontId="21" fillId="3" borderId="1" xfId="0" applyNumberFormat="1" applyFont="1" applyFill="1" applyBorder="1" applyAlignment="1">
      <alignment wrapText="1"/>
    </xf>
    <xf numFmtId="0" fontId="0" fillId="3" borderId="0" xfId="0" applyFill="1"/>
    <xf numFmtId="49" fontId="8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21" fillId="3" borderId="1" xfId="0" applyFont="1" applyFill="1" applyBorder="1"/>
    <xf numFmtId="0" fontId="4" fillId="3" borderId="1" xfId="0" applyFont="1" applyFill="1" applyBorder="1" applyAlignment="1">
      <alignment wrapText="1"/>
    </xf>
    <xf numFmtId="49" fontId="8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wrapText="1"/>
    </xf>
    <xf numFmtId="49" fontId="7" fillId="3" borderId="1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vertical="top" wrapText="1"/>
    </xf>
    <xf numFmtId="4" fontId="8" fillId="3" borderId="1" xfId="0" applyNumberFormat="1" applyFont="1" applyFill="1" applyBorder="1" applyAlignment="1">
      <alignment wrapText="1"/>
    </xf>
    <xf numFmtId="0" fontId="9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wrapText="1"/>
    </xf>
    <xf numFmtId="4" fontId="4" fillId="3" borderId="1" xfId="0" applyNumberFormat="1" applyFont="1" applyFill="1" applyBorder="1" applyAlignment="1">
      <alignment wrapText="1"/>
    </xf>
    <xf numFmtId="49" fontId="8" fillId="3" borderId="1" xfId="0" applyNumberFormat="1" applyFont="1" applyFill="1" applyBorder="1"/>
    <xf numFmtId="0" fontId="4" fillId="3" borderId="1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vertical="center" wrapText="1"/>
    </xf>
    <xf numFmtId="0" fontId="23" fillId="3" borderId="1" xfId="0" applyNumberFormat="1" applyFont="1" applyFill="1" applyBorder="1" applyAlignment="1">
      <alignment wrapText="1"/>
    </xf>
    <xf numFmtId="0" fontId="23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22" fillId="3" borderId="1" xfId="0" applyNumberFormat="1" applyFont="1" applyFill="1" applyBorder="1" applyAlignment="1">
      <alignment vertical="center" wrapText="1"/>
    </xf>
    <xf numFmtId="0" fontId="25" fillId="3" borderId="1" xfId="0" applyFont="1" applyFill="1" applyBorder="1" applyAlignment="1">
      <alignment wrapText="1"/>
    </xf>
    <xf numFmtId="49" fontId="4" fillId="3" borderId="1" xfId="0" applyNumberFormat="1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27" fillId="3" borderId="0" xfId="0" applyFont="1" applyFill="1" applyAlignment="1">
      <alignment horizontal="center" wrapText="1"/>
    </xf>
    <xf numFmtId="0" fontId="10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0" fontId="32" fillId="3" borderId="1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vertical="top" wrapText="1"/>
    </xf>
    <xf numFmtId="0" fontId="20" fillId="3" borderId="1" xfId="0" applyFont="1" applyFill="1" applyBorder="1"/>
    <xf numFmtId="49" fontId="20" fillId="3" borderId="1" xfId="0" applyNumberFormat="1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/>
    </xf>
    <xf numFmtId="0" fontId="25" fillId="3" borderId="1" xfId="0" applyFont="1" applyFill="1" applyBorder="1"/>
    <xf numFmtId="49" fontId="7" fillId="3" borderId="2" xfId="0" applyNumberFormat="1" applyFont="1" applyFill="1" applyBorder="1" applyAlignment="1">
      <alignment horizontal="center" wrapText="1"/>
    </xf>
    <xf numFmtId="49" fontId="8" fillId="3" borderId="0" xfId="0" applyNumberFormat="1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left" vertical="top" wrapText="1"/>
    </xf>
    <xf numFmtId="0" fontId="22" fillId="3" borderId="1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left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righ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left" wrapText="1"/>
    </xf>
    <xf numFmtId="0" fontId="20" fillId="3" borderId="1" xfId="0" applyFont="1" applyFill="1" applyBorder="1" applyAlignment="1">
      <alignment horizontal="center"/>
    </xf>
    <xf numFmtId="4" fontId="9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right"/>
    </xf>
    <xf numFmtId="49" fontId="8" fillId="3" borderId="2" xfId="0" applyNumberFormat="1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wrapText="1"/>
    </xf>
    <xf numFmtId="4" fontId="4" fillId="3" borderId="1" xfId="0" applyNumberFormat="1" applyFont="1" applyFill="1" applyBorder="1" applyAlignment="1">
      <alignment horizontal="right"/>
    </xf>
    <xf numFmtId="0" fontId="4" fillId="3" borderId="4" xfId="0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center"/>
    </xf>
    <xf numFmtId="4" fontId="9" fillId="3" borderId="4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right"/>
    </xf>
    <xf numFmtId="49" fontId="9" fillId="3" borderId="2" xfId="0" applyNumberFormat="1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wrapText="1"/>
    </xf>
    <xf numFmtId="0" fontId="14" fillId="3" borderId="2" xfId="0" applyFont="1" applyFill="1" applyBorder="1" applyAlignment="1">
      <alignment horizontal="left" vertical="center" wrapText="1"/>
    </xf>
    <xf numFmtId="0" fontId="23" fillId="3" borderId="2" xfId="0" applyFont="1" applyFill="1" applyBorder="1" applyAlignment="1">
      <alignment wrapText="1"/>
    </xf>
    <xf numFmtId="0" fontId="20" fillId="3" borderId="3" xfId="0" applyFont="1" applyFill="1" applyBorder="1" applyAlignment="1">
      <alignment horizontal="center"/>
    </xf>
    <xf numFmtId="4" fontId="9" fillId="3" borderId="3" xfId="0" applyNumberFormat="1" applyFont="1" applyFill="1" applyBorder="1" applyAlignment="1">
      <alignment horizontal="center" vertical="center" wrapText="1"/>
    </xf>
    <xf numFmtId="4" fontId="4" fillId="3" borderId="3" xfId="0" applyNumberFormat="1" applyFont="1" applyFill="1" applyBorder="1" applyAlignment="1">
      <alignment horizontal="right"/>
    </xf>
    <xf numFmtId="4" fontId="8" fillId="3" borderId="3" xfId="0" applyNumberFormat="1" applyFont="1" applyFill="1" applyBorder="1" applyAlignment="1">
      <alignment horizontal="right"/>
    </xf>
    <xf numFmtId="0" fontId="29" fillId="3" borderId="1" xfId="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left" vertical="center"/>
    </xf>
    <xf numFmtId="0" fontId="13" fillId="3" borderId="1" xfId="0" applyFont="1" applyFill="1" applyBorder="1" applyAlignment="1">
      <alignment vertical="top" wrapText="1"/>
    </xf>
    <xf numFmtId="4" fontId="8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/>
    <xf numFmtId="2" fontId="21" fillId="3" borderId="1" xfId="0" applyNumberFormat="1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left" wrapText="1"/>
    </xf>
    <xf numFmtId="0" fontId="27" fillId="0" borderId="0" xfId="0" applyFont="1" applyAlignment="1">
      <alignment horizontal="center" vertical="center" wrapText="1"/>
    </xf>
    <xf numFmtId="0" fontId="18" fillId="0" borderId="1" xfId="0" applyNumberFormat="1" applyFont="1" applyBorder="1" applyAlignment="1">
      <alignment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0" fontId="21" fillId="3" borderId="2" xfId="0" applyFont="1" applyFill="1" applyBorder="1" applyAlignment="1">
      <alignment horizontal="center" wrapText="1"/>
    </xf>
    <xf numFmtId="0" fontId="21" fillId="3" borderId="2" xfId="0" applyFont="1" applyFill="1" applyBorder="1" applyAlignment="1">
      <alignment horizontal="left" wrapText="1"/>
    </xf>
    <xf numFmtId="0" fontId="34" fillId="3" borderId="1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8" fillId="3" borderId="1" xfId="0" applyNumberFormat="1" applyFont="1" applyFill="1" applyBorder="1" applyAlignment="1">
      <alignment wrapText="1"/>
    </xf>
    <xf numFmtId="0" fontId="4" fillId="5" borderId="1" xfId="0" applyFont="1" applyFill="1" applyBorder="1" applyAlignment="1">
      <alignment wrapText="1"/>
    </xf>
    <xf numFmtId="0" fontId="23" fillId="5" borderId="1" xfId="0" applyFont="1" applyFill="1" applyBorder="1" applyAlignment="1">
      <alignment wrapText="1"/>
    </xf>
    <xf numFmtId="0" fontId="0" fillId="5" borderId="1" xfId="0" applyFill="1" applyBorder="1"/>
    <xf numFmtId="4" fontId="8" fillId="5" borderId="1" xfId="0" applyNumberFormat="1" applyFont="1" applyFill="1" applyBorder="1" applyAlignment="1">
      <alignment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16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left" wrapText="1"/>
    </xf>
  </cellXfs>
  <cellStyles count="3">
    <cellStyle name="Звичайний" xfId="0" builtinId="0"/>
    <cellStyle name="Звичайний_Додаток _ 3 зм_ни 4575" xfId="2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79"/>
  <sheetViews>
    <sheetView tabSelected="1" showWhiteSpace="0" view="pageBreakPreview" zoomScaleNormal="100" zoomScaleSheetLayoutView="100" workbookViewId="0">
      <selection activeCell="F4" sqref="F4:K4"/>
    </sheetView>
  </sheetViews>
  <sheetFormatPr defaultRowHeight="12.75"/>
  <cols>
    <col min="1" max="1" width="9.7109375" customWidth="1"/>
    <col min="3" max="3" width="9.28515625" customWidth="1"/>
    <col min="4" max="4" width="38.140625" customWidth="1"/>
    <col min="5" max="5" width="50.85546875" customWidth="1"/>
    <col min="6" max="6" width="9" customWidth="1"/>
    <col min="7" max="7" width="7.7109375" customWidth="1"/>
    <col min="8" max="8" width="10.140625" customWidth="1"/>
    <col min="9" max="9" width="10.42578125" customWidth="1"/>
    <col min="10" max="10" width="15.85546875" customWidth="1"/>
    <col min="11" max="11" width="10.85546875" customWidth="1"/>
  </cols>
  <sheetData>
    <row r="1" spans="1:11" ht="16.5" customHeight="1">
      <c r="H1" s="218" t="s">
        <v>34</v>
      </c>
      <c r="I1" s="218"/>
      <c r="J1" s="218"/>
    </row>
    <row r="2" spans="1:11">
      <c r="D2" s="24"/>
      <c r="F2" s="218" t="s">
        <v>275</v>
      </c>
      <c r="G2" s="218"/>
      <c r="H2" s="218"/>
      <c r="I2" s="218"/>
      <c r="J2" s="218"/>
      <c r="K2" s="218"/>
    </row>
    <row r="3" spans="1:11" hidden="1">
      <c r="F3" s="218"/>
      <c r="G3" s="218"/>
      <c r="H3" s="218"/>
      <c r="I3" s="218"/>
      <c r="J3" s="218"/>
      <c r="K3" s="218"/>
    </row>
    <row r="4" spans="1:11" ht="13.5" customHeight="1">
      <c r="F4" s="218" t="s">
        <v>284</v>
      </c>
      <c r="G4" s="218"/>
      <c r="H4" s="218"/>
      <c r="I4" s="218"/>
      <c r="J4" s="218"/>
      <c r="K4" s="218"/>
    </row>
    <row r="5" spans="1:11" ht="15.75">
      <c r="A5" s="212" t="s">
        <v>28</v>
      </c>
      <c r="B5" s="212"/>
      <c r="C5" s="212"/>
      <c r="D5" s="212"/>
      <c r="E5" s="212"/>
      <c r="F5" s="212"/>
      <c r="G5" s="212"/>
      <c r="H5" s="212"/>
      <c r="I5" s="212"/>
      <c r="J5" s="212"/>
      <c r="K5" s="212"/>
    </row>
    <row r="6" spans="1:11" ht="16.5" customHeight="1">
      <c r="A6" s="213" t="s">
        <v>280</v>
      </c>
      <c r="B6" s="214"/>
      <c r="C6" s="214"/>
      <c r="D6" s="214"/>
      <c r="E6" s="214"/>
      <c r="F6" s="214"/>
      <c r="G6" s="214"/>
      <c r="H6" s="214"/>
      <c r="I6" s="214"/>
      <c r="J6" s="214"/>
      <c r="K6" s="214"/>
    </row>
    <row r="7" spans="1:11" ht="15.75">
      <c r="A7" s="213" t="s">
        <v>281</v>
      </c>
      <c r="B7" s="214"/>
      <c r="C7" s="214"/>
      <c r="D7" s="214"/>
      <c r="E7" s="214"/>
      <c r="F7" s="214"/>
      <c r="G7" s="214"/>
      <c r="H7" s="214"/>
      <c r="I7" s="214"/>
      <c r="J7" s="214"/>
      <c r="K7" s="214"/>
    </row>
    <row r="8" spans="1:11">
      <c r="A8" s="215">
        <v>25538000000</v>
      </c>
      <c r="B8" s="215"/>
    </row>
    <row r="9" spans="1:11">
      <c r="A9" s="211" t="s">
        <v>0</v>
      </c>
      <c r="B9" s="211"/>
    </row>
    <row r="10" spans="1:11" ht="102.2" customHeight="1">
      <c r="A10" s="1" t="s">
        <v>29</v>
      </c>
      <c r="B10" s="1" t="s">
        <v>30</v>
      </c>
      <c r="C10" s="1" t="s">
        <v>3</v>
      </c>
      <c r="D10" s="2" t="s">
        <v>1</v>
      </c>
      <c r="E10" s="2" t="s">
        <v>31</v>
      </c>
      <c r="F10" s="2" t="s">
        <v>283</v>
      </c>
      <c r="G10" s="2" t="s">
        <v>32</v>
      </c>
      <c r="H10" s="2" t="s">
        <v>2</v>
      </c>
      <c r="I10" s="2" t="s">
        <v>33</v>
      </c>
      <c r="J10" s="2" t="s">
        <v>56</v>
      </c>
      <c r="K10" s="2" t="s">
        <v>140</v>
      </c>
    </row>
    <row r="11" spans="1:11" ht="19.5" customHeight="1">
      <c r="A11" s="26" t="s">
        <v>8</v>
      </c>
      <c r="B11" s="32" t="s">
        <v>10</v>
      </c>
      <c r="C11" s="79"/>
      <c r="D11" s="56" t="s">
        <v>9</v>
      </c>
      <c r="E11" s="2"/>
      <c r="F11" s="2"/>
      <c r="G11" s="2"/>
      <c r="H11" s="2"/>
      <c r="I11" s="2"/>
      <c r="J11" s="76">
        <f>J12</f>
        <v>4635598</v>
      </c>
      <c r="K11" s="2"/>
    </row>
    <row r="12" spans="1:11" ht="35.25" customHeight="1">
      <c r="A12" s="32" t="s">
        <v>68</v>
      </c>
      <c r="B12" s="26" t="s">
        <v>69</v>
      </c>
      <c r="C12" s="22" t="s">
        <v>70</v>
      </c>
      <c r="D12" s="11" t="s">
        <v>71</v>
      </c>
      <c r="E12" s="51"/>
      <c r="F12" s="2"/>
      <c r="G12" s="2"/>
      <c r="H12" s="2"/>
      <c r="I12" s="2"/>
      <c r="J12" s="76">
        <f>J13</f>
        <v>4635598</v>
      </c>
      <c r="K12" s="2"/>
    </row>
    <row r="13" spans="1:11" ht="99.75" customHeight="1">
      <c r="A13" s="7"/>
      <c r="B13" s="52">
        <v>3210</v>
      </c>
      <c r="C13" s="7"/>
      <c r="D13" s="42" t="s">
        <v>73</v>
      </c>
      <c r="E13" s="64" t="s">
        <v>225</v>
      </c>
      <c r="F13" s="2"/>
      <c r="G13" s="2"/>
      <c r="H13" s="2" t="s">
        <v>203</v>
      </c>
      <c r="I13" s="2"/>
      <c r="J13" s="108">
        <f>1635598+3000000</f>
        <v>4635598</v>
      </c>
      <c r="K13" s="2"/>
    </row>
    <row r="14" spans="1:11" ht="30.75" customHeight="1">
      <c r="A14" s="27" t="s">
        <v>4</v>
      </c>
      <c r="B14" s="22" t="s">
        <v>5</v>
      </c>
      <c r="C14" s="7"/>
      <c r="D14" s="28" t="s">
        <v>6</v>
      </c>
      <c r="E14" s="64"/>
      <c r="F14" s="2"/>
      <c r="G14" s="2"/>
      <c r="H14" s="2"/>
      <c r="I14" s="2"/>
      <c r="J14" s="76">
        <f>J15</f>
        <v>25599.01</v>
      </c>
      <c r="K14" s="2"/>
    </row>
    <row r="15" spans="1:11" ht="91.5" customHeight="1">
      <c r="A15" s="26" t="s">
        <v>158</v>
      </c>
      <c r="B15" s="26" t="s">
        <v>160</v>
      </c>
      <c r="C15" s="22" t="s">
        <v>58</v>
      </c>
      <c r="D15" s="50" t="s">
        <v>156</v>
      </c>
      <c r="E15" s="64"/>
      <c r="F15" s="2"/>
      <c r="G15" s="2"/>
      <c r="H15" s="2"/>
      <c r="I15" s="2"/>
      <c r="J15" s="76">
        <f>J16</f>
        <v>25599.01</v>
      </c>
      <c r="K15" s="2"/>
    </row>
    <row r="16" spans="1:11" ht="75" customHeight="1">
      <c r="A16" s="7"/>
      <c r="B16" s="43">
        <v>3110</v>
      </c>
      <c r="C16" s="7"/>
      <c r="D16" s="42" t="s">
        <v>12</v>
      </c>
      <c r="E16" s="64" t="s">
        <v>220</v>
      </c>
      <c r="F16" s="2"/>
      <c r="G16" s="2"/>
      <c r="H16" s="2"/>
      <c r="I16" s="2"/>
      <c r="J16" s="75">
        <v>25599.01</v>
      </c>
      <c r="K16" s="2"/>
    </row>
    <row r="17" spans="1:11" ht="31.5" customHeight="1">
      <c r="A17" s="117" t="s">
        <v>16</v>
      </c>
      <c r="B17" s="118">
        <v>12</v>
      </c>
      <c r="C17" s="119"/>
      <c r="D17" s="120" t="s">
        <v>17</v>
      </c>
      <c r="E17" s="115"/>
      <c r="F17" s="116"/>
      <c r="G17" s="116"/>
      <c r="H17" s="116"/>
      <c r="I17" s="83"/>
      <c r="J17" s="121">
        <f>J18+J20+J22+J27+J29</f>
        <v>11700741</v>
      </c>
      <c r="K17" s="116"/>
    </row>
    <row r="18" spans="1:11" ht="31.5" customHeight="1">
      <c r="A18" s="117" t="s">
        <v>67</v>
      </c>
      <c r="B18" s="118">
        <v>1300</v>
      </c>
      <c r="C18" s="119" t="s">
        <v>58</v>
      </c>
      <c r="D18" s="122" t="s">
        <v>59</v>
      </c>
      <c r="E18" s="80"/>
      <c r="F18" s="116"/>
      <c r="G18" s="116"/>
      <c r="H18" s="116"/>
      <c r="I18" s="83"/>
      <c r="J18" s="121">
        <f>J19</f>
        <v>200000</v>
      </c>
      <c r="K18" s="116"/>
    </row>
    <row r="19" spans="1:11" ht="65.25" customHeight="1">
      <c r="A19" s="117"/>
      <c r="B19" s="123">
        <v>3122</v>
      </c>
      <c r="C19" s="119"/>
      <c r="D19" s="84" t="s">
        <v>64</v>
      </c>
      <c r="E19" s="80" t="s">
        <v>211</v>
      </c>
      <c r="F19" s="116"/>
      <c r="G19" s="116"/>
      <c r="H19" s="116"/>
      <c r="I19" s="83"/>
      <c r="J19" s="124">
        <f>900000+300000-1000000</f>
        <v>200000</v>
      </c>
      <c r="K19" s="116"/>
    </row>
    <row r="20" spans="1:11" ht="31.5" customHeight="1">
      <c r="A20" s="117" t="s">
        <v>141</v>
      </c>
      <c r="B20" s="118">
        <v>3250</v>
      </c>
      <c r="C20" s="119" t="s">
        <v>149</v>
      </c>
      <c r="D20" s="50" t="s">
        <v>142</v>
      </c>
      <c r="E20" s="80"/>
      <c r="F20" s="116"/>
      <c r="G20" s="116"/>
      <c r="H20" s="116"/>
      <c r="I20" s="83"/>
      <c r="J20" s="121">
        <f>J21</f>
        <v>680000</v>
      </c>
      <c r="K20" s="116"/>
    </row>
    <row r="21" spans="1:11" ht="68.25" customHeight="1">
      <c r="A21" s="117"/>
      <c r="B21" s="123">
        <v>3142</v>
      </c>
      <c r="C21" s="119"/>
      <c r="D21" s="84" t="s">
        <v>143</v>
      </c>
      <c r="E21" s="80" t="s">
        <v>221</v>
      </c>
      <c r="F21" s="116"/>
      <c r="G21" s="116"/>
      <c r="H21" s="116"/>
      <c r="I21" s="83"/>
      <c r="J21" s="124">
        <v>680000</v>
      </c>
      <c r="K21" s="116"/>
    </row>
    <row r="22" spans="1:11" ht="60.75" customHeight="1">
      <c r="A22" s="32" t="s">
        <v>18</v>
      </c>
      <c r="B22" s="27" t="s">
        <v>128</v>
      </c>
      <c r="C22" s="12" t="s">
        <v>130</v>
      </c>
      <c r="D22" s="50" t="s">
        <v>129</v>
      </c>
      <c r="E22" s="51"/>
      <c r="F22" s="5"/>
      <c r="G22" s="5"/>
      <c r="H22" s="5"/>
      <c r="I22" s="7"/>
      <c r="J22" s="25">
        <f>J23+J26</f>
        <v>200000</v>
      </c>
      <c r="K22" s="5"/>
    </row>
    <row r="23" spans="1:11" ht="51.75" customHeight="1">
      <c r="A23" s="6"/>
      <c r="B23" s="33" t="s">
        <v>60</v>
      </c>
      <c r="C23" s="34"/>
      <c r="D23" s="88" t="s">
        <v>64</v>
      </c>
      <c r="E23" s="36" t="s">
        <v>133</v>
      </c>
      <c r="F23" s="5"/>
      <c r="G23" s="5"/>
      <c r="H23" s="5"/>
      <c r="I23" s="7"/>
      <c r="J23" s="14">
        <f>2900000-900000-90000-1800000</f>
        <v>110000</v>
      </c>
      <c r="K23" s="5"/>
    </row>
    <row r="24" spans="1:11" ht="29.25" hidden="1" customHeight="1">
      <c r="A24" s="6"/>
      <c r="B24" s="33" t="s">
        <v>131</v>
      </c>
      <c r="C24" s="34"/>
      <c r="D24" s="88" t="s">
        <v>64</v>
      </c>
      <c r="E24" s="62"/>
      <c r="F24" s="5"/>
      <c r="G24" s="5"/>
      <c r="H24" s="5"/>
      <c r="I24" s="7"/>
      <c r="J24" s="25">
        <f>J25</f>
        <v>0</v>
      </c>
      <c r="K24" s="5"/>
    </row>
    <row r="25" spans="1:11" ht="60.75" hidden="1" customHeight="1">
      <c r="A25" s="6"/>
      <c r="B25" s="33" t="s">
        <v>132</v>
      </c>
      <c r="C25" s="34"/>
      <c r="D25" s="88" t="s">
        <v>64</v>
      </c>
      <c r="E25" s="63" t="s">
        <v>65</v>
      </c>
      <c r="F25" s="5"/>
      <c r="G25" s="5"/>
      <c r="H25" s="5"/>
      <c r="I25" s="7"/>
      <c r="J25" s="14"/>
      <c r="K25" s="5"/>
    </row>
    <row r="26" spans="1:11" ht="56.25" customHeight="1">
      <c r="A26" s="6"/>
      <c r="B26" s="33" t="s">
        <v>60</v>
      </c>
      <c r="C26" s="34"/>
      <c r="D26" s="88" t="s">
        <v>64</v>
      </c>
      <c r="E26" s="73" t="s">
        <v>134</v>
      </c>
      <c r="F26" s="5"/>
      <c r="G26" s="5"/>
      <c r="H26" s="5"/>
      <c r="I26" s="7"/>
      <c r="J26" s="14">
        <v>90000</v>
      </c>
      <c r="K26" s="5"/>
    </row>
    <row r="27" spans="1:11" ht="39" customHeight="1">
      <c r="A27" s="32" t="s">
        <v>212</v>
      </c>
      <c r="B27" s="26" t="s">
        <v>213</v>
      </c>
      <c r="C27" s="12" t="s">
        <v>115</v>
      </c>
      <c r="D27" s="50" t="s">
        <v>163</v>
      </c>
      <c r="E27" s="78"/>
      <c r="F27" s="5"/>
      <c r="G27" s="5"/>
      <c r="H27" s="5"/>
      <c r="I27" s="7"/>
      <c r="J27" s="25">
        <f>J28</f>
        <v>3820741</v>
      </c>
      <c r="K27" s="116"/>
    </row>
    <row r="28" spans="1:11" ht="50.25" customHeight="1">
      <c r="A28" s="6"/>
      <c r="B28" s="33" t="s">
        <v>72</v>
      </c>
      <c r="C28" s="34"/>
      <c r="D28" s="42" t="s">
        <v>73</v>
      </c>
      <c r="E28" s="87" t="s">
        <v>278</v>
      </c>
      <c r="F28" s="5"/>
      <c r="G28" s="5"/>
      <c r="H28" s="5"/>
      <c r="I28" s="7"/>
      <c r="J28" s="14">
        <v>3820741</v>
      </c>
      <c r="K28" s="116"/>
    </row>
    <row r="29" spans="1:11" ht="50.25" customHeight="1">
      <c r="A29" s="145">
        <v>1218110</v>
      </c>
      <c r="B29" s="134">
        <v>8110</v>
      </c>
      <c r="C29" s="166" t="s">
        <v>92</v>
      </c>
      <c r="D29" s="50" t="s">
        <v>93</v>
      </c>
      <c r="E29" s="87"/>
      <c r="F29" s="5"/>
      <c r="G29" s="5"/>
      <c r="H29" s="5"/>
      <c r="I29" s="7"/>
      <c r="J29" s="25">
        <f>J31+J30</f>
        <v>6800000</v>
      </c>
      <c r="K29" s="116"/>
    </row>
    <row r="30" spans="1:11" ht="50.25" customHeight="1">
      <c r="A30" s="145"/>
      <c r="B30" s="205">
        <v>3122</v>
      </c>
      <c r="C30" s="166"/>
      <c r="D30" s="88" t="s">
        <v>64</v>
      </c>
      <c r="E30" s="127" t="s">
        <v>223</v>
      </c>
      <c r="F30" s="5"/>
      <c r="G30" s="5"/>
      <c r="H30" s="5"/>
      <c r="I30" s="7"/>
      <c r="J30" s="14">
        <v>2800000</v>
      </c>
      <c r="K30" s="116"/>
    </row>
    <row r="31" spans="1:11" ht="50.25" customHeight="1">
      <c r="A31" s="6"/>
      <c r="B31" s="33" t="s">
        <v>72</v>
      </c>
      <c r="C31" s="34"/>
      <c r="D31" s="203" t="s">
        <v>73</v>
      </c>
      <c r="E31" s="127" t="s">
        <v>263</v>
      </c>
      <c r="F31" s="5"/>
      <c r="G31" s="5"/>
      <c r="H31" s="5"/>
      <c r="I31" s="7"/>
      <c r="J31" s="14">
        <v>4000000</v>
      </c>
      <c r="K31" s="116"/>
    </row>
    <row r="32" spans="1:11" ht="17.45" customHeight="1">
      <c r="A32" s="207"/>
      <c r="B32" s="207"/>
      <c r="C32" s="207"/>
      <c r="D32" s="207"/>
      <c r="E32" s="208"/>
      <c r="F32" s="207"/>
      <c r="G32" s="207"/>
      <c r="H32" s="207"/>
      <c r="I32" s="209"/>
      <c r="J32" s="210">
        <f>J11+J14+J17</f>
        <v>16361938.01</v>
      </c>
      <c r="K32" s="207"/>
    </row>
    <row r="33" spans="1:12" ht="18.75" customHeight="1">
      <c r="A33" s="18" t="s">
        <v>8</v>
      </c>
      <c r="B33" s="16" t="s">
        <v>10</v>
      </c>
      <c r="C33" s="6"/>
      <c r="D33" s="8" t="s">
        <v>9</v>
      </c>
      <c r="E33" s="51"/>
      <c r="F33" s="6"/>
      <c r="G33" s="6"/>
      <c r="H33" s="6"/>
      <c r="I33" s="10"/>
      <c r="J33" s="10">
        <f>J34+J37+J39+J44+J46+J50+J52+J56+J62+J48+J60</f>
        <v>47423934</v>
      </c>
      <c r="K33" s="81"/>
    </row>
    <row r="34" spans="1:12" ht="45.75" customHeight="1">
      <c r="A34" s="112" t="s">
        <v>41</v>
      </c>
      <c r="B34" s="113" t="s">
        <v>42</v>
      </c>
      <c r="C34" s="113" t="s">
        <v>43</v>
      </c>
      <c r="D34" s="114" t="s">
        <v>44</v>
      </c>
      <c r="E34" s="115"/>
      <c r="F34" s="81"/>
      <c r="G34" s="81"/>
      <c r="H34" s="81"/>
      <c r="I34" s="85"/>
      <c r="J34" s="85">
        <f>J35+J36</f>
        <v>2762114</v>
      </c>
      <c r="K34" s="81"/>
    </row>
    <row r="35" spans="1:12" ht="71.25" customHeight="1">
      <c r="A35" s="125"/>
      <c r="B35" s="74" t="s">
        <v>11</v>
      </c>
      <c r="C35" s="126"/>
      <c r="D35" s="84" t="s">
        <v>12</v>
      </c>
      <c r="E35" s="127" t="s">
        <v>282</v>
      </c>
      <c r="F35" s="81" t="s">
        <v>203</v>
      </c>
      <c r="G35" s="81"/>
      <c r="H35" s="81"/>
      <c r="I35" s="85"/>
      <c r="J35" s="82">
        <f>1000000+600000+268000+42840-250710-75000-623140</f>
        <v>961990</v>
      </c>
      <c r="K35" s="81"/>
      <c r="L35" s="111"/>
    </row>
    <row r="36" spans="1:12" ht="49.5" customHeight="1">
      <c r="A36" s="125"/>
      <c r="B36" s="74" t="s">
        <v>21</v>
      </c>
      <c r="C36" s="126"/>
      <c r="D36" s="84" t="s">
        <v>7</v>
      </c>
      <c r="E36" s="127" t="s">
        <v>234</v>
      </c>
      <c r="F36" s="81"/>
      <c r="G36" s="81"/>
      <c r="H36" s="81"/>
      <c r="I36" s="85"/>
      <c r="J36" s="82">
        <f>50000+1499414+250710</f>
        <v>1800124</v>
      </c>
      <c r="K36" s="81"/>
      <c r="L36" s="111"/>
    </row>
    <row r="37" spans="1:12" ht="36" customHeight="1">
      <c r="A37" s="112" t="s">
        <v>136</v>
      </c>
      <c r="B37" s="112" t="s">
        <v>119</v>
      </c>
      <c r="C37" s="112" t="s">
        <v>120</v>
      </c>
      <c r="D37" s="50" t="s">
        <v>121</v>
      </c>
      <c r="E37" s="127"/>
      <c r="F37" s="81"/>
      <c r="G37" s="81"/>
      <c r="H37" s="81"/>
      <c r="I37" s="85"/>
      <c r="J37" s="85">
        <f>J38</f>
        <v>100000</v>
      </c>
      <c r="K37" s="81"/>
      <c r="L37" s="111"/>
    </row>
    <row r="38" spans="1:12" ht="49.5" customHeight="1">
      <c r="A38" s="125"/>
      <c r="B38" s="74" t="s">
        <v>72</v>
      </c>
      <c r="C38" s="126"/>
      <c r="D38" s="84" t="s">
        <v>12</v>
      </c>
      <c r="E38" s="127" t="s">
        <v>146</v>
      </c>
      <c r="F38" s="81"/>
      <c r="G38" s="81"/>
      <c r="H38" s="81"/>
      <c r="I38" s="85"/>
      <c r="J38" s="82">
        <v>100000</v>
      </c>
      <c r="K38" s="81"/>
    </row>
    <row r="39" spans="1:12" ht="36" customHeight="1">
      <c r="A39" s="112" t="s">
        <v>68</v>
      </c>
      <c r="B39" s="113" t="s">
        <v>69</v>
      </c>
      <c r="C39" s="128" t="s">
        <v>70</v>
      </c>
      <c r="D39" s="50" t="s">
        <v>71</v>
      </c>
      <c r="E39" s="115"/>
      <c r="F39" s="81"/>
      <c r="G39" s="81"/>
      <c r="H39" s="81"/>
      <c r="I39" s="85"/>
      <c r="J39" s="85">
        <f>J40+J43</f>
        <v>33922402</v>
      </c>
      <c r="K39" s="81"/>
    </row>
    <row r="40" spans="1:12" ht="69.75" customHeight="1">
      <c r="A40" s="81"/>
      <c r="B40" s="74" t="s">
        <v>72</v>
      </c>
      <c r="C40" s="126"/>
      <c r="D40" s="84" t="s">
        <v>73</v>
      </c>
      <c r="E40" s="129" t="s">
        <v>269</v>
      </c>
      <c r="F40" s="81"/>
      <c r="G40" s="81"/>
      <c r="H40" s="81"/>
      <c r="I40" s="85"/>
      <c r="J40" s="82">
        <f>9700000+11000000+6184402-10000000+2001551+95000-2021190-2412771+3670000+1484000+1300000+2000000+1450000+9471410</f>
        <v>33922402</v>
      </c>
      <c r="K40" s="81"/>
    </row>
    <row r="41" spans="1:12" ht="54" hidden="1" customHeight="1">
      <c r="A41" s="112" t="s">
        <v>98</v>
      </c>
      <c r="B41" s="74" t="s">
        <v>144</v>
      </c>
      <c r="C41" s="112" t="s">
        <v>123</v>
      </c>
      <c r="D41" s="84" t="s">
        <v>73</v>
      </c>
      <c r="E41" s="130"/>
      <c r="F41" s="81"/>
      <c r="G41" s="81"/>
      <c r="H41" s="81"/>
      <c r="I41" s="85"/>
      <c r="J41" s="85">
        <f>J42</f>
        <v>0</v>
      </c>
      <c r="K41" s="81"/>
    </row>
    <row r="42" spans="1:12" ht="66.75" hidden="1" customHeight="1">
      <c r="A42" s="81"/>
      <c r="B42" s="74" t="s">
        <v>145</v>
      </c>
      <c r="C42" s="81"/>
      <c r="D42" s="84" t="s">
        <v>73</v>
      </c>
      <c r="E42" s="110" t="s">
        <v>74</v>
      </c>
      <c r="F42" s="81"/>
      <c r="G42" s="81"/>
      <c r="H42" s="81"/>
      <c r="I42" s="85"/>
      <c r="J42" s="82"/>
      <c r="K42" s="81"/>
    </row>
    <row r="43" spans="1:12" s="111" customFormat="1" ht="59.25" hidden="1" customHeight="1">
      <c r="A43" s="81"/>
      <c r="B43" s="74"/>
      <c r="C43" s="81"/>
      <c r="D43" s="84"/>
      <c r="E43" s="110"/>
      <c r="F43" s="81"/>
      <c r="G43" s="81"/>
      <c r="H43" s="81"/>
      <c r="I43" s="85"/>
      <c r="J43" s="82"/>
      <c r="K43" s="81"/>
    </row>
    <row r="44" spans="1:12" ht="40.5" customHeight="1">
      <c r="A44" s="112" t="s">
        <v>75</v>
      </c>
      <c r="B44" s="112" t="s">
        <v>76</v>
      </c>
      <c r="C44" s="112" t="s">
        <v>77</v>
      </c>
      <c r="D44" s="50" t="s">
        <v>78</v>
      </c>
      <c r="E44" s="131"/>
      <c r="F44" s="81"/>
      <c r="G44" s="81"/>
      <c r="H44" s="81"/>
      <c r="I44" s="85"/>
      <c r="J44" s="85">
        <f>J45</f>
        <v>1084000</v>
      </c>
      <c r="K44" s="81"/>
    </row>
    <row r="45" spans="1:12" ht="75.75" customHeight="1">
      <c r="A45" s="126"/>
      <c r="B45" s="74" t="s">
        <v>72</v>
      </c>
      <c r="C45" s="126"/>
      <c r="D45" s="84" t="s">
        <v>73</v>
      </c>
      <c r="E45" s="129" t="s">
        <v>171</v>
      </c>
      <c r="F45" s="81"/>
      <c r="G45" s="81"/>
      <c r="H45" s="81"/>
      <c r="I45" s="85"/>
      <c r="J45" s="82">
        <f>500000+500000+84000</f>
        <v>1084000</v>
      </c>
      <c r="K45" s="81"/>
    </row>
    <row r="46" spans="1:12" ht="39.75" hidden="1" customHeight="1">
      <c r="A46" s="112" t="s">
        <v>161</v>
      </c>
      <c r="B46" s="112" t="s">
        <v>162</v>
      </c>
      <c r="C46" s="112" t="s">
        <v>124</v>
      </c>
      <c r="D46" s="90" t="s">
        <v>188</v>
      </c>
      <c r="E46" s="131"/>
      <c r="F46" s="81"/>
      <c r="G46" s="81"/>
      <c r="H46" s="81"/>
      <c r="I46" s="85"/>
      <c r="J46" s="85">
        <f>J47</f>
        <v>0</v>
      </c>
      <c r="K46" s="81"/>
    </row>
    <row r="47" spans="1:12" ht="64.5" hidden="1" customHeight="1">
      <c r="A47" s="126"/>
      <c r="B47" s="132">
        <v>3121</v>
      </c>
      <c r="C47" s="133"/>
      <c r="D47" s="84" t="s">
        <v>79</v>
      </c>
      <c r="E47" s="129" t="s">
        <v>80</v>
      </c>
      <c r="F47" s="81"/>
      <c r="G47" s="81"/>
      <c r="H47" s="81"/>
      <c r="I47" s="85"/>
      <c r="J47" s="82"/>
      <c r="K47" s="81"/>
    </row>
    <row r="48" spans="1:12" ht="51.75" customHeight="1">
      <c r="A48" s="112" t="s">
        <v>190</v>
      </c>
      <c r="B48" s="134">
        <v>7330</v>
      </c>
      <c r="C48" s="135" t="s">
        <v>61</v>
      </c>
      <c r="D48" s="90" t="s">
        <v>191</v>
      </c>
      <c r="E48" s="129"/>
      <c r="F48" s="81"/>
      <c r="G48" s="81"/>
      <c r="H48" s="81" t="s">
        <v>203</v>
      </c>
      <c r="I48" s="85"/>
      <c r="J48" s="85">
        <f>J49</f>
        <v>144494</v>
      </c>
      <c r="K48" s="81"/>
    </row>
    <row r="49" spans="1:11" ht="66" customHeight="1">
      <c r="A49" s="126"/>
      <c r="B49" s="132">
        <v>3142</v>
      </c>
      <c r="C49" s="133"/>
      <c r="D49" s="84" t="s">
        <v>143</v>
      </c>
      <c r="E49" s="129" t="s">
        <v>229</v>
      </c>
      <c r="F49" s="81"/>
      <c r="G49" s="81"/>
      <c r="H49" s="81"/>
      <c r="I49" s="85"/>
      <c r="J49" s="82">
        <f>2615011-2470517</f>
        <v>144494</v>
      </c>
      <c r="K49" s="81"/>
    </row>
    <row r="50" spans="1:11" ht="54" hidden="1" customHeight="1">
      <c r="A50" s="112" t="s">
        <v>81</v>
      </c>
      <c r="B50" s="112" t="s">
        <v>82</v>
      </c>
      <c r="C50" s="112" t="s">
        <v>61</v>
      </c>
      <c r="D50" s="134" t="s">
        <v>83</v>
      </c>
      <c r="E50" s="129"/>
      <c r="F50" s="81"/>
      <c r="G50" s="81"/>
      <c r="H50" s="81"/>
      <c r="I50" s="85"/>
      <c r="J50" s="85">
        <f>J51</f>
        <v>0</v>
      </c>
      <c r="K50" s="81"/>
    </row>
    <row r="51" spans="1:11" ht="59.25" hidden="1" customHeight="1">
      <c r="A51" s="126"/>
      <c r="B51" s="136">
        <v>2281</v>
      </c>
      <c r="C51" s="113"/>
      <c r="D51" s="136" t="s">
        <v>84</v>
      </c>
      <c r="E51" s="137" t="s">
        <v>85</v>
      </c>
      <c r="F51" s="81"/>
      <c r="G51" s="81"/>
      <c r="H51" s="81"/>
      <c r="I51" s="85"/>
      <c r="J51" s="82">
        <f>2000000-928000+1000000-1600000-472000</f>
        <v>0</v>
      </c>
      <c r="K51" s="81"/>
    </row>
    <row r="52" spans="1:11" ht="36" customHeight="1">
      <c r="A52" s="26" t="s">
        <v>86</v>
      </c>
      <c r="B52" s="28">
        <v>7520</v>
      </c>
      <c r="C52" s="26" t="s">
        <v>87</v>
      </c>
      <c r="D52" s="54" t="s">
        <v>88</v>
      </c>
      <c r="E52" s="55"/>
      <c r="F52" s="6"/>
      <c r="G52" s="6"/>
      <c r="H52" s="6"/>
      <c r="I52" s="10"/>
      <c r="J52" s="10">
        <f>J53+J54+J55</f>
        <v>476924</v>
      </c>
      <c r="K52" s="6"/>
    </row>
    <row r="53" spans="1:11" ht="36" customHeight="1">
      <c r="A53" s="34"/>
      <c r="B53" s="53">
        <v>3110</v>
      </c>
      <c r="C53" s="22"/>
      <c r="D53" s="53" t="s">
        <v>12</v>
      </c>
      <c r="E53" s="59" t="s">
        <v>89</v>
      </c>
      <c r="F53" s="6"/>
      <c r="G53" s="6"/>
      <c r="H53" s="6"/>
      <c r="I53" s="10"/>
      <c r="J53" s="23">
        <f>307985+374000-307985-300000</f>
        <v>74000</v>
      </c>
      <c r="K53" s="6"/>
    </row>
    <row r="54" spans="1:11" ht="36" customHeight="1">
      <c r="A54" s="34"/>
      <c r="B54" s="33" t="s">
        <v>72</v>
      </c>
      <c r="C54" s="34"/>
      <c r="D54" s="42" t="s">
        <v>73</v>
      </c>
      <c r="E54" s="59" t="s">
        <v>89</v>
      </c>
      <c r="F54" s="6"/>
      <c r="G54" s="6"/>
      <c r="H54" s="6"/>
      <c r="I54" s="10"/>
      <c r="J54" s="23">
        <f>195000+108000</f>
        <v>303000</v>
      </c>
      <c r="K54" s="6"/>
    </row>
    <row r="55" spans="1:11" ht="36" customHeight="1">
      <c r="A55" s="34"/>
      <c r="B55" s="33" t="s">
        <v>252</v>
      </c>
      <c r="C55" s="34"/>
      <c r="D55" s="189" t="s">
        <v>143</v>
      </c>
      <c r="E55" s="59" t="s">
        <v>89</v>
      </c>
      <c r="F55" s="6"/>
      <c r="G55" s="6"/>
      <c r="H55" s="6"/>
      <c r="I55" s="10"/>
      <c r="J55" s="23">
        <f>99924+307985+1600000+707026-2615011</f>
        <v>99924</v>
      </c>
      <c r="K55" s="6"/>
    </row>
    <row r="56" spans="1:11" ht="45.75" customHeight="1">
      <c r="A56" s="26" t="s">
        <v>90</v>
      </c>
      <c r="B56" s="26" t="s">
        <v>91</v>
      </c>
      <c r="C56" s="26" t="s">
        <v>92</v>
      </c>
      <c r="D56" s="11" t="s">
        <v>93</v>
      </c>
      <c r="E56" s="65"/>
      <c r="F56" s="6"/>
      <c r="G56" s="6"/>
      <c r="H56" s="6"/>
      <c r="I56" s="10"/>
      <c r="J56" s="10">
        <f>J57+J58+J59</f>
        <v>926000</v>
      </c>
      <c r="K56" s="6"/>
    </row>
    <row r="57" spans="1:11" ht="42" customHeight="1">
      <c r="A57" s="26"/>
      <c r="B57" s="33" t="s">
        <v>11</v>
      </c>
      <c r="C57" s="26"/>
      <c r="D57" s="53" t="s">
        <v>12</v>
      </c>
      <c r="E57" s="66" t="s">
        <v>138</v>
      </c>
      <c r="F57" s="6"/>
      <c r="G57" s="6"/>
      <c r="H57" s="6"/>
      <c r="I57" s="10"/>
      <c r="J57" s="23">
        <f>125000-54000</f>
        <v>71000</v>
      </c>
      <c r="K57" s="6"/>
    </row>
    <row r="58" spans="1:11" ht="63" customHeight="1">
      <c r="A58" s="33"/>
      <c r="B58" s="33" t="s">
        <v>60</v>
      </c>
      <c r="C58" s="33"/>
      <c r="D58" s="88" t="s">
        <v>64</v>
      </c>
      <c r="E58" s="66" t="s">
        <v>139</v>
      </c>
      <c r="F58" s="6"/>
      <c r="G58" s="6"/>
      <c r="H58" s="6"/>
      <c r="I58" s="10"/>
      <c r="J58" s="23">
        <f>750000+55000</f>
        <v>805000</v>
      </c>
      <c r="K58" s="6"/>
    </row>
    <row r="59" spans="1:11" ht="99" customHeight="1">
      <c r="A59" s="33"/>
      <c r="B59" s="33" t="s">
        <v>11</v>
      </c>
      <c r="C59" s="33"/>
      <c r="D59" s="42" t="s">
        <v>12</v>
      </c>
      <c r="E59" s="86" t="s">
        <v>222</v>
      </c>
      <c r="F59" s="6"/>
      <c r="G59" s="6"/>
      <c r="H59" s="6"/>
      <c r="I59" s="10"/>
      <c r="J59" s="23">
        <v>50000</v>
      </c>
      <c r="K59" s="6"/>
    </row>
    <row r="60" spans="1:11" ht="53.25" customHeight="1">
      <c r="A60" s="112" t="s">
        <v>237</v>
      </c>
      <c r="B60" s="112" t="s">
        <v>238</v>
      </c>
      <c r="C60" s="112" t="s">
        <v>96</v>
      </c>
      <c r="D60" s="90" t="s">
        <v>239</v>
      </c>
      <c r="E60" s="127"/>
      <c r="F60" s="81"/>
      <c r="G60" s="81"/>
      <c r="H60" s="81"/>
      <c r="I60" s="85"/>
      <c r="J60" s="85">
        <f>J61</f>
        <v>80000</v>
      </c>
      <c r="K60" s="81"/>
    </row>
    <row r="61" spans="1:11" ht="36.75" customHeight="1">
      <c r="A61" s="33"/>
      <c r="B61" s="33" t="s">
        <v>72</v>
      </c>
      <c r="C61" s="33"/>
      <c r="D61" s="42" t="s">
        <v>73</v>
      </c>
      <c r="E61" s="86" t="s">
        <v>258</v>
      </c>
      <c r="F61" s="6"/>
      <c r="G61" s="6"/>
      <c r="H61" s="6"/>
      <c r="I61" s="10"/>
      <c r="J61" s="23">
        <v>80000</v>
      </c>
      <c r="K61" s="6"/>
    </row>
    <row r="62" spans="1:11" ht="36" customHeight="1">
      <c r="A62" s="26" t="s">
        <v>94</v>
      </c>
      <c r="B62" s="26" t="s">
        <v>95</v>
      </c>
      <c r="C62" s="26" t="s">
        <v>96</v>
      </c>
      <c r="D62" s="11" t="s">
        <v>97</v>
      </c>
      <c r="E62" s="67"/>
      <c r="F62" s="6"/>
      <c r="G62" s="6"/>
      <c r="H62" s="6"/>
      <c r="I62" s="10"/>
      <c r="J62" s="10">
        <f>J63</f>
        <v>7928000</v>
      </c>
      <c r="K62" s="6"/>
    </row>
    <row r="63" spans="1:11" ht="63" customHeight="1">
      <c r="A63" s="33"/>
      <c r="B63" s="33" t="s">
        <v>11</v>
      </c>
      <c r="C63" s="26"/>
      <c r="D63" s="53" t="s">
        <v>12</v>
      </c>
      <c r="E63" s="66" t="s">
        <v>170</v>
      </c>
      <c r="F63" s="6"/>
      <c r="G63" s="6"/>
      <c r="H63" s="6"/>
      <c r="I63" s="10"/>
      <c r="J63" s="23">
        <f>3600000+5600000+228000-1500000</f>
        <v>7928000</v>
      </c>
      <c r="K63" s="6"/>
    </row>
    <row r="64" spans="1:11" ht="27" customHeight="1">
      <c r="A64" s="35" t="s">
        <v>4</v>
      </c>
      <c r="B64" s="3" t="s">
        <v>5</v>
      </c>
      <c r="C64" s="3"/>
      <c r="D64" s="4" t="s">
        <v>6</v>
      </c>
      <c r="E64" s="68"/>
      <c r="F64" s="6"/>
      <c r="G64" s="6"/>
      <c r="H64" s="6"/>
      <c r="I64" s="10"/>
      <c r="J64" s="21">
        <f>J65+J82+J87+J89+J99+J101+J105+J97+J95+J93+J91+J103+J85</f>
        <v>37749295</v>
      </c>
      <c r="K64" s="6"/>
    </row>
    <row r="65" spans="1:11" ht="29.25" customHeight="1">
      <c r="A65" s="27" t="s">
        <v>22</v>
      </c>
      <c r="B65" s="113" t="s">
        <v>24</v>
      </c>
      <c r="C65" s="113" t="s">
        <v>135</v>
      </c>
      <c r="D65" s="120" t="s">
        <v>23</v>
      </c>
      <c r="E65" s="138"/>
      <c r="F65" s="83"/>
      <c r="G65" s="83"/>
      <c r="H65" s="83"/>
      <c r="I65" s="85"/>
      <c r="J65" s="85">
        <f>SUM(J66:J81)</f>
        <v>2304650</v>
      </c>
      <c r="K65" s="83"/>
    </row>
    <row r="66" spans="1:11" ht="29.25" hidden="1" customHeight="1">
      <c r="A66" s="27"/>
      <c r="B66" s="198" t="s">
        <v>11</v>
      </c>
      <c r="C66" s="113"/>
      <c r="D66" s="42" t="s">
        <v>12</v>
      </c>
      <c r="E66" s="64" t="s">
        <v>264</v>
      </c>
      <c r="F66" s="83"/>
      <c r="G66" s="83"/>
      <c r="H66" s="83"/>
      <c r="I66" s="85"/>
      <c r="J66" s="82"/>
      <c r="K66" s="83"/>
    </row>
    <row r="67" spans="1:11" ht="51.75" customHeight="1">
      <c r="A67" s="27"/>
      <c r="B67" s="17" t="s">
        <v>21</v>
      </c>
      <c r="C67" s="113"/>
      <c r="D67" s="42" t="s">
        <v>7</v>
      </c>
      <c r="E67" s="37" t="s">
        <v>274</v>
      </c>
      <c r="F67" s="83"/>
      <c r="G67" s="83"/>
      <c r="H67" s="83"/>
      <c r="I67" s="85"/>
      <c r="J67" s="82">
        <v>4780</v>
      </c>
      <c r="K67" s="83"/>
    </row>
    <row r="68" spans="1:11" ht="92.25" customHeight="1">
      <c r="A68" s="7"/>
      <c r="B68" s="17" t="s">
        <v>21</v>
      </c>
      <c r="C68" s="20"/>
      <c r="D68" s="42" t="s">
        <v>7</v>
      </c>
      <c r="E68" s="37" t="s">
        <v>186</v>
      </c>
      <c r="F68" s="7"/>
      <c r="G68" s="7"/>
      <c r="H68" s="7"/>
      <c r="I68" s="15"/>
      <c r="J68" s="15">
        <v>40000</v>
      </c>
      <c r="K68" s="7"/>
    </row>
    <row r="69" spans="1:11" ht="40.5" customHeight="1">
      <c r="A69" s="7"/>
      <c r="B69" s="17" t="s">
        <v>21</v>
      </c>
      <c r="C69" s="20"/>
      <c r="D69" s="42" t="s">
        <v>7</v>
      </c>
      <c r="E69" s="37" t="s">
        <v>253</v>
      </c>
      <c r="F69" s="7"/>
      <c r="G69" s="7"/>
      <c r="H69" s="7"/>
      <c r="I69" s="15"/>
      <c r="J69" s="15">
        <f>878650-300000-4780-568000</f>
        <v>5870</v>
      </c>
      <c r="K69" s="7"/>
    </row>
    <row r="70" spans="1:11" ht="50.25" hidden="1" customHeight="1">
      <c r="A70" s="33"/>
      <c r="B70" s="74" t="s">
        <v>21</v>
      </c>
      <c r="C70" s="112"/>
      <c r="D70" s="84" t="s">
        <v>7</v>
      </c>
      <c r="E70" s="99" t="s">
        <v>35</v>
      </c>
      <c r="F70" s="83"/>
      <c r="G70" s="83"/>
      <c r="H70" s="83"/>
      <c r="I70" s="82"/>
      <c r="J70" s="82">
        <f>200000-200000</f>
        <v>0</v>
      </c>
      <c r="K70" s="83"/>
    </row>
    <row r="71" spans="1:11" ht="50.25" hidden="1" customHeight="1">
      <c r="A71" s="7"/>
      <c r="B71" s="139" t="s">
        <v>21</v>
      </c>
      <c r="C71" s="140"/>
      <c r="D71" s="84" t="s">
        <v>7</v>
      </c>
      <c r="E71" s="99" t="s">
        <v>36</v>
      </c>
      <c r="F71" s="83"/>
      <c r="G71" s="83"/>
      <c r="H71" s="83"/>
      <c r="I71" s="82"/>
      <c r="J71" s="82">
        <f>1950000-55000-1895000</f>
        <v>0</v>
      </c>
      <c r="K71" s="83"/>
    </row>
    <row r="72" spans="1:11" ht="39.75" customHeight="1">
      <c r="A72" s="7"/>
      <c r="B72" s="17" t="s">
        <v>21</v>
      </c>
      <c r="C72" s="20"/>
      <c r="D72" s="42" t="s">
        <v>7</v>
      </c>
      <c r="E72" s="37" t="s">
        <v>240</v>
      </c>
      <c r="F72" s="7"/>
      <c r="G72" s="7"/>
      <c r="H72" s="7"/>
      <c r="I72" s="15"/>
      <c r="J72" s="15">
        <f>1200000-207400</f>
        <v>992600</v>
      </c>
      <c r="K72" s="7"/>
    </row>
    <row r="73" spans="1:11" ht="120.75" customHeight="1">
      <c r="A73" s="7"/>
      <c r="B73" s="17" t="s">
        <v>21</v>
      </c>
      <c r="C73" s="20"/>
      <c r="D73" s="42" t="s">
        <v>7</v>
      </c>
      <c r="E73" s="37" t="s">
        <v>244</v>
      </c>
      <c r="F73" s="7"/>
      <c r="G73" s="7"/>
      <c r="H73" s="7"/>
      <c r="I73" s="15"/>
      <c r="J73" s="15">
        <f>110000-10200</f>
        <v>99800</v>
      </c>
      <c r="K73" s="7"/>
    </row>
    <row r="74" spans="1:11" ht="96.75" customHeight="1">
      <c r="A74" s="7"/>
      <c r="B74" s="17" t="s">
        <v>21</v>
      </c>
      <c r="C74" s="20"/>
      <c r="D74" s="42" t="s">
        <v>7</v>
      </c>
      <c r="E74" s="192" t="s">
        <v>254</v>
      </c>
      <c r="F74" s="7"/>
      <c r="G74" s="7"/>
      <c r="H74" s="7"/>
      <c r="I74" s="15"/>
      <c r="J74" s="15">
        <v>100000</v>
      </c>
      <c r="K74" s="7"/>
    </row>
    <row r="75" spans="1:11" ht="69" customHeight="1">
      <c r="A75" s="7"/>
      <c r="B75" s="17" t="s">
        <v>21</v>
      </c>
      <c r="C75" s="20"/>
      <c r="D75" s="42" t="s">
        <v>7</v>
      </c>
      <c r="E75" s="192" t="s">
        <v>255</v>
      </c>
      <c r="F75" s="7"/>
      <c r="G75" s="7"/>
      <c r="H75" s="7"/>
      <c r="I75" s="15"/>
      <c r="J75" s="15">
        <v>55000</v>
      </c>
      <c r="K75" s="7"/>
    </row>
    <row r="76" spans="1:11" ht="81" customHeight="1">
      <c r="A76" s="7"/>
      <c r="B76" s="17" t="s">
        <v>21</v>
      </c>
      <c r="C76" s="20"/>
      <c r="D76" s="42" t="s">
        <v>7</v>
      </c>
      <c r="E76" s="206" t="s">
        <v>277</v>
      </c>
      <c r="F76" s="7"/>
      <c r="G76" s="7"/>
      <c r="H76" s="7"/>
      <c r="I76" s="15"/>
      <c r="J76" s="15">
        <f>499977-600</f>
        <v>499377</v>
      </c>
      <c r="K76" s="7"/>
    </row>
    <row r="77" spans="1:11" ht="51" customHeight="1">
      <c r="A77" s="7"/>
      <c r="B77" s="17" t="s">
        <v>21</v>
      </c>
      <c r="C77" s="20"/>
      <c r="D77" s="42" t="s">
        <v>7</v>
      </c>
      <c r="E77" s="192" t="s">
        <v>256</v>
      </c>
      <c r="F77" s="7"/>
      <c r="G77" s="7"/>
      <c r="H77" s="7"/>
      <c r="I77" s="15"/>
      <c r="J77" s="15">
        <v>55023</v>
      </c>
      <c r="K77" s="7"/>
    </row>
    <row r="78" spans="1:11" ht="50.25" hidden="1" customHeight="1">
      <c r="A78" s="7"/>
      <c r="B78" s="17" t="s">
        <v>21</v>
      </c>
      <c r="C78" s="20"/>
      <c r="D78" s="42" t="s">
        <v>7</v>
      </c>
      <c r="E78" s="99" t="s">
        <v>193</v>
      </c>
      <c r="F78" s="7"/>
      <c r="G78" s="7"/>
      <c r="H78" s="7"/>
      <c r="I78" s="15"/>
      <c r="J78" s="15">
        <f>200000-200000</f>
        <v>0</v>
      </c>
      <c r="K78" s="7"/>
    </row>
    <row r="79" spans="1:11" ht="96.75" customHeight="1">
      <c r="A79" s="7"/>
      <c r="B79" s="17" t="s">
        <v>21</v>
      </c>
      <c r="C79" s="20"/>
      <c r="D79" s="42" t="s">
        <v>7</v>
      </c>
      <c r="E79" s="37" t="s">
        <v>207</v>
      </c>
      <c r="F79" s="7"/>
      <c r="G79" s="7"/>
      <c r="H79" s="7"/>
      <c r="I79" s="15"/>
      <c r="J79" s="15">
        <v>100000</v>
      </c>
      <c r="K79" s="7"/>
    </row>
    <row r="80" spans="1:11" ht="92.25" customHeight="1">
      <c r="A80" s="7"/>
      <c r="B80" s="17" t="s">
        <v>21</v>
      </c>
      <c r="C80" s="20"/>
      <c r="D80" s="42" t="s">
        <v>7</v>
      </c>
      <c r="E80" s="37" t="s">
        <v>272</v>
      </c>
      <c r="F80" s="7"/>
      <c r="G80" s="7"/>
      <c r="H80" s="7"/>
      <c r="I80" s="15"/>
      <c r="J80" s="15">
        <f>500000-147800</f>
        <v>352200</v>
      </c>
      <c r="K80" s="7"/>
    </row>
    <row r="81" spans="1:11" ht="57" hidden="1" customHeight="1">
      <c r="A81" s="7"/>
      <c r="B81" s="17" t="s">
        <v>21</v>
      </c>
      <c r="C81" s="20"/>
      <c r="D81" s="42" t="s">
        <v>7</v>
      </c>
      <c r="E81" s="37" t="s">
        <v>245</v>
      </c>
      <c r="F81" s="7"/>
      <c r="G81" s="7"/>
      <c r="H81" s="7"/>
      <c r="I81" s="15"/>
      <c r="J81" s="15">
        <f>980000-980000</f>
        <v>0</v>
      </c>
      <c r="K81" s="7"/>
    </row>
    <row r="82" spans="1:11" ht="50.25" customHeight="1">
      <c r="A82" s="26" t="s">
        <v>37</v>
      </c>
      <c r="B82" s="26" t="s">
        <v>38</v>
      </c>
      <c r="C82" s="26" t="s">
        <v>39</v>
      </c>
      <c r="D82" s="11" t="s">
        <v>40</v>
      </c>
      <c r="E82" s="38"/>
      <c r="F82" s="30"/>
      <c r="G82" s="30"/>
      <c r="H82" s="30"/>
      <c r="I82" s="21"/>
      <c r="J82" s="21">
        <f>J84+J83</f>
        <v>30000</v>
      </c>
      <c r="K82" s="7"/>
    </row>
    <row r="83" spans="1:11" ht="32.25" customHeight="1">
      <c r="A83" s="26"/>
      <c r="B83" s="33" t="s">
        <v>11</v>
      </c>
      <c r="C83" s="26"/>
      <c r="D83" s="53" t="s">
        <v>12</v>
      </c>
      <c r="E83" s="95" t="s">
        <v>187</v>
      </c>
      <c r="F83" s="30"/>
      <c r="G83" s="30"/>
      <c r="H83" s="30"/>
      <c r="I83" s="21"/>
      <c r="J83" s="15">
        <v>30000</v>
      </c>
      <c r="K83" s="7"/>
    </row>
    <row r="84" spans="1:11" ht="38.25" hidden="1" customHeight="1">
      <c r="A84" s="81"/>
      <c r="B84" s="139" t="s">
        <v>21</v>
      </c>
      <c r="C84" s="140"/>
      <c r="D84" s="84" t="s">
        <v>7</v>
      </c>
      <c r="E84" s="80" t="s">
        <v>219</v>
      </c>
      <c r="F84" s="81"/>
      <c r="G84" s="81"/>
      <c r="H84" s="81"/>
      <c r="I84" s="82"/>
      <c r="J84" s="82">
        <f>200000-200000</f>
        <v>0</v>
      </c>
      <c r="K84" s="83"/>
    </row>
    <row r="85" spans="1:11" ht="38.25" hidden="1" customHeight="1">
      <c r="A85" s="26" t="s">
        <v>267</v>
      </c>
      <c r="B85" s="112" t="s">
        <v>268</v>
      </c>
      <c r="C85" s="140"/>
      <c r="D85" s="90" t="s">
        <v>266</v>
      </c>
      <c r="E85" s="201"/>
      <c r="F85" s="81"/>
      <c r="G85" s="81"/>
      <c r="H85" s="81"/>
      <c r="I85" s="82"/>
      <c r="J85" s="85">
        <f>J86</f>
        <v>0</v>
      </c>
      <c r="K85" s="83"/>
    </row>
    <row r="86" spans="1:11" ht="38.25" hidden="1" customHeight="1">
      <c r="A86" s="81"/>
      <c r="B86" s="139" t="s">
        <v>11</v>
      </c>
      <c r="C86" s="140"/>
      <c r="D86" s="53" t="s">
        <v>12</v>
      </c>
      <c r="E86" s="202" t="s">
        <v>12</v>
      </c>
      <c r="F86" s="81"/>
      <c r="G86" s="81"/>
      <c r="H86" s="81"/>
      <c r="I86" s="82"/>
      <c r="J86" s="82">
        <f>300000-300000</f>
        <v>0</v>
      </c>
      <c r="K86" s="83"/>
    </row>
    <row r="87" spans="1:11" ht="80.25" customHeight="1">
      <c r="A87" s="112" t="s">
        <v>147</v>
      </c>
      <c r="B87" s="112" t="s">
        <v>150</v>
      </c>
      <c r="C87" s="112" t="s">
        <v>58</v>
      </c>
      <c r="D87" s="50" t="s">
        <v>152</v>
      </c>
      <c r="E87" s="80"/>
      <c r="F87" s="81"/>
      <c r="G87" s="81"/>
      <c r="H87" s="81"/>
      <c r="I87" s="82"/>
      <c r="J87" s="85">
        <f>J88</f>
        <v>463164.8</v>
      </c>
      <c r="K87" s="83"/>
    </row>
    <row r="88" spans="1:11" ht="79.5" customHeight="1">
      <c r="A88" s="112"/>
      <c r="B88" s="139" t="s">
        <v>11</v>
      </c>
      <c r="C88" s="140"/>
      <c r="D88" s="136" t="s">
        <v>12</v>
      </c>
      <c r="E88" s="63" t="s">
        <v>168</v>
      </c>
      <c r="F88" s="81"/>
      <c r="G88" s="81"/>
      <c r="H88" s="81"/>
      <c r="I88" s="82"/>
      <c r="J88" s="82">
        <f>561320.6-147512.8+49357</f>
        <v>463164.8</v>
      </c>
      <c r="K88" s="83"/>
    </row>
    <row r="89" spans="1:11" ht="80.25" customHeight="1">
      <c r="A89" s="112" t="s">
        <v>148</v>
      </c>
      <c r="B89" s="112" t="s">
        <v>151</v>
      </c>
      <c r="C89" s="112" t="s">
        <v>58</v>
      </c>
      <c r="D89" s="50" t="s">
        <v>153</v>
      </c>
      <c r="E89" s="80"/>
      <c r="F89" s="81"/>
      <c r="G89" s="81"/>
      <c r="H89" s="81"/>
      <c r="I89" s="82"/>
      <c r="J89" s="85">
        <f>J90</f>
        <v>1852659.2</v>
      </c>
      <c r="K89" s="83"/>
    </row>
    <row r="90" spans="1:11" ht="67.5" customHeight="1">
      <c r="A90" s="112"/>
      <c r="B90" s="139" t="s">
        <v>11</v>
      </c>
      <c r="C90" s="140"/>
      <c r="D90" s="136" t="s">
        <v>12</v>
      </c>
      <c r="E90" s="80" t="s">
        <v>154</v>
      </c>
      <c r="F90" s="81"/>
      <c r="G90" s="81"/>
      <c r="H90" s="81"/>
      <c r="I90" s="82"/>
      <c r="J90" s="82">
        <f>2245282.4-590051.2+197428</f>
        <v>1852659.2</v>
      </c>
      <c r="K90" s="83"/>
    </row>
    <row r="91" spans="1:11" ht="141.75" customHeight="1">
      <c r="A91" s="112" t="s">
        <v>206</v>
      </c>
      <c r="B91" s="112" t="s">
        <v>259</v>
      </c>
      <c r="C91" s="112" t="s">
        <v>58</v>
      </c>
      <c r="D91" s="141" t="s">
        <v>205</v>
      </c>
      <c r="E91" s="80"/>
      <c r="F91" s="81"/>
      <c r="G91" s="81"/>
      <c r="H91" s="81"/>
      <c r="I91" s="82"/>
      <c r="J91" s="85">
        <f>J92</f>
        <v>1237564</v>
      </c>
      <c r="K91" s="83"/>
    </row>
    <row r="92" spans="1:11" ht="126" customHeight="1">
      <c r="A92" s="26"/>
      <c r="B92" s="17" t="s">
        <v>21</v>
      </c>
      <c r="C92" s="20"/>
      <c r="D92" s="53"/>
      <c r="E92" s="103" t="s">
        <v>205</v>
      </c>
      <c r="F92" s="6"/>
      <c r="G92" s="6"/>
      <c r="H92" s="6"/>
      <c r="I92" s="15"/>
      <c r="J92" s="15">
        <v>1237564</v>
      </c>
      <c r="K92" s="7"/>
    </row>
    <row r="93" spans="1:11" ht="122.25" customHeight="1">
      <c r="A93" s="26" t="s">
        <v>194</v>
      </c>
      <c r="B93" s="26" t="s">
        <v>195</v>
      </c>
      <c r="C93" s="26" t="s">
        <v>58</v>
      </c>
      <c r="D93" s="98" t="s">
        <v>196</v>
      </c>
      <c r="E93" s="39"/>
      <c r="F93" s="6"/>
      <c r="G93" s="6"/>
      <c r="H93" s="6"/>
      <c r="I93" s="15"/>
      <c r="J93" s="21">
        <f>J94</f>
        <v>1237564</v>
      </c>
      <c r="K93" s="7"/>
    </row>
    <row r="94" spans="1:11" ht="117.75" customHeight="1">
      <c r="A94" s="26"/>
      <c r="B94" s="17" t="s">
        <v>21</v>
      </c>
      <c r="C94" s="20"/>
      <c r="D94" s="42" t="s">
        <v>7</v>
      </c>
      <c r="E94" s="39" t="s">
        <v>197</v>
      </c>
      <c r="F94" s="6"/>
      <c r="G94" s="6"/>
      <c r="H94" s="6"/>
      <c r="I94" s="15"/>
      <c r="J94" s="15">
        <v>1237564</v>
      </c>
      <c r="K94" s="7"/>
    </row>
    <row r="95" spans="1:11" ht="130.5" customHeight="1">
      <c r="A95" s="26" t="s">
        <v>183</v>
      </c>
      <c r="B95" s="26" t="s">
        <v>184</v>
      </c>
      <c r="C95" s="26" t="s">
        <v>58</v>
      </c>
      <c r="D95" s="94" t="s">
        <v>185</v>
      </c>
      <c r="E95" s="97"/>
      <c r="F95" s="6"/>
      <c r="G95" s="6"/>
      <c r="H95" s="6"/>
      <c r="I95" s="15"/>
      <c r="J95" s="21">
        <f>J96</f>
        <v>6197461</v>
      </c>
      <c r="K95" s="7"/>
    </row>
    <row r="96" spans="1:11" ht="127.5" customHeight="1">
      <c r="A96" s="26"/>
      <c r="B96" s="17" t="s">
        <v>21</v>
      </c>
      <c r="C96" s="20"/>
      <c r="D96" s="42" t="s">
        <v>7</v>
      </c>
      <c r="E96" s="105" t="s">
        <v>192</v>
      </c>
      <c r="F96" s="6"/>
      <c r="G96" s="6"/>
      <c r="H96" s="6"/>
      <c r="I96" s="15"/>
      <c r="J96" s="15">
        <f>5910938+286523</f>
        <v>6197461</v>
      </c>
      <c r="K96" s="7"/>
    </row>
    <row r="97" spans="1:11" ht="60.75" customHeight="1">
      <c r="A97" s="26" t="s">
        <v>175</v>
      </c>
      <c r="B97" s="26" t="s">
        <v>176</v>
      </c>
      <c r="C97" s="26" t="s">
        <v>58</v>
      </c>
      <c r="D97" s="93" t="s">
        <v>177</v>
      </c>
      <c r="E97" s="92"/>
      <c r="F97" s="6"/>
      <c r="G97" s="6"/>
      <c r="H97" s="6"/>
      <c r="I97" s="15"/>
      <c r="J97" s="21">
        <f>J98</f>
        <v>23525108</v>
      </c>
      <c r="K97" s="7"/>
    </row>
    <row r="98" spans="1:11" ht="95.25" customHeight="1">
      <c r="A98" s="26"/>
      <c r="B98" s="17" t="s">
        <v>21</v>
      </c>
      <c r="C98" s="20"/>
      <c r="D98" s="42" t="s">
        <v>7</v>
      </c>
      <c r="E98" s="39" t="s">
        <v>178</v>
      </c>
      <c r="F98" s="6"/>
      <c r="G98" s="6"/>
      <c r="H98" s="6"/>
      <c r="I98" s="15"/>
      <c r="J98" s="15">
        <v>23525108</v>
      </c>
      <c r="K98" s="7"/>
    </row>
    <row r="99" spans="1:11" ht="96" customHeight="1">
      <c r="A99" s="26" t="s">
        <v>157</v>
      </c>
      <c r="B99" s="26" t="s">
        <v>159</v>
      </c>
      <c r="C99" s="26" t="s">
        <v>58</v>
      </c>
      <c r="D99" s="50" t="s">
        <v>155</v>
      </c>
      <c r="E99" s="80"/>
      <c r="F99" s="81"/>
      <c r="G99" s="81"/>
      <c r="H99" s="81"/>
      <c r="I99" s="82"/>
      <c r="J99" s="85">
        <f>J100</f>
        <v>10971</v>
      </c>
      <c r="K99" s="83"/>
    </row>
    <row r="100" spans="1:11" ht="53.25" customHeight="1">
      <c r="A100" s="26"/>
      <c r="B100" s="33" t="s">
        <v>11</v>
      </c>
      <c r="C100" s="20"/>
      <c r="D100" s="84"/>
      <c r="E100" s="80" t="s">
        <v>169</v>
      </c>
      <c r="F100" s="81"/>
      <c r="G100" s="81"/>
      <c r="H100" s="81"/>
      <c r="I100" s="82"/>
      <c r="J100" s="82">
        <v>10971</v>
      </c>
      <c r="K100" s="83"/>
    </row>
    <row r="101" spans="1:11" ht="39.75" customHeight="1">
      <c r="A101" s="26" t="s">
        <v>99</v>
      </c>
      <c r="B101" s="26" t="s">
        <v>57</v>
      </c>
      <c r="C101" s="26" t="s">
        <v>58</v>
      </c>
      <c r="D101" s="11" t="s">
        <v>59</v>
      </c>
      <c r="E101" s="39"/>
      <c r="F101" s="6"/>
      <c r="G101" s="6"/>
      <c r="H101" s="6"/>
      <c r="I101" s="15"/>
      <c r="J101" s="21">
        <f>J102</f>
        <v>57800</v>
      </c>
      <c r="K101" s="7"/>
    </row>
    <row r="102" spans="1:11" ht="61.5" customHeight="1">
      <c r="A102" s="81"/>
      <c r="B102" s="139" t="s">
        <v>60</v>
      </c>
      <c r="C102" s="140"/>
      <c r="D102" s="84" t="s">
        <v>64</v>
      </c>
      <c r="E102" s="80" t="s">
        <v>214</v>
      </c>
      <c r="F102" s="81"/>
      <c r="G102" s="81"/>
      <c r="H102" s="81"/>
      <c r="I102" s="82"/>
      <c r="J102" s="82">
        <f>1000000-900000-2000-40200</f>
        <v>57800</v>
      </c>
      <c r="K102" s="83"/>
    </row>
    <row r="103" spans="1:11" ht="61.5" customHeight="1">
      <c r="A103" s="112" t="s">
        <v>217</v>
      </c>
      <c r="B103" s="112" t="s">
        <v>218</v>
      </c>
      <c r="C103" s="112" t="s">
        <v>87</v>
      </c>
      <c r="D103" s="90" t="s">
        <v>88</v>
      </c>
      <c r="E103" s="80"/>
      <c r="F103" s="81"/>
      <c r="G103" s="81"/>
      <c r="H103" s="81"/>
      <c r="I103" s="82"/>
      <c r="J103" s="85">
        <f>J104</f>
        <v>520800</v>
      </c>
      <c r="K103" s="83"/>
    </row>
    <row r="104" spans="1:11" ht="38.25" customHeight="1">
      <c r="A104" s="81"/>
      <c r="B104" s="139" t="s">
        <v>11</v>
      </c>
      <c r="C104" s="140"/>
      <c r="D104" s="84" t="s">
        <v>12</v>
      </c>
      <c r="E104" s="96" t="s">
        <v>89</v>
      </c>
      <c r="F104" s="81"/>
      <c r="G104" s="81"/>
      <c r="H104" s="81"/>
      <c r="I104" s="82"/>
      <c r="J104" s="82">
        <f>40000+100000+100000+99900+99900+60000+30000-9000</f>
        <v>520800</v>
      </c>
      <c r="K104" s="83"/>
    </row>
    <row r="105" spans="1:11" ht="35.25" customHeight="1">
      <c r="A105" s="112" t="s">
        <v>127</v>
      </c>
      <c r="B105" s="112" t="s">
        <v>62</v>
      </c>
      <c r="C105" s="112" t="s">
        <v>66</v>
      </c>
      <c r="D105" s="50" t="s">
        <v>63</v>
      </c>
      <c r="E105" s="80"/>
      <c r="F105" s="81"/>
      <c r="G105" s="81"/>
      <c r="H105" s="81"/>
      <c r="I105" s="82"/>
      <c r="J105" s="85">
        <f>J106</f>
        <v>311553</v>
      </c>
      <c r="K105" s="83"/>
    </row>
    <row r="106" spans="1:11" ht="32.25" customHeight="1">
      <c r="A106" s="81"/>
      <c r="B106" s="139" t="s">
        <v>21</v>
      </c>
      <c r="C106" s="140"/>
      <c r="D106" s="142" t="s">
        <v>7</v>
      </c>
      <c r="E106" s="102" t="s">
        <v>215</v>
      </c>
      <c r="F106" s="81"/>
      <c r="G106" s="81"/>
      <c r="H106" s="81"/>
      <c r="I106" s="82"/>
      <c r="J106" s="82">
        <f>500000-188447</f>
        <v>311553</v>
      </c>
      <c r="K106" s="83"/>
    </row>
    <row r="107" spans="1:11" ht="27.75" customHeight="1">
      <c r="A107" s="117" t="s">
        <v>13</v>
      </c>
      <c r="B107" s="117" t="s">
        <v>15</v>
      </c>
      <c r="C107" s="140"/>
      <c r="D107" s="143" t="s">
        <v>14</v>
      </c>
      <c r="E107" s="115"/>
      <c r="F107" s="83"/>
      <c r="G107" s="83"/>
      <c r="H107" s="83"/>
      <c r="I107" s="85"/>
      <c r="J107" s="85">
        <f>J108+J110+J113</f>
        <v>11372762</v>
      </c>
      <c r="K107" s="83"/>
    </row>
    <row r="108" spans="1:11" ht="39.75" customHeight="1">
      <c r="A108" s="112" t="s">
        <v>54</v>
      </c>
      <c r="B108" s="113" t="s">
        <v>42</v>
      </c>
      <c r="C108" s="113" t="s">
        <v>43</v>
      </c>
      <c r="D108" s="120" t="s">
        <v>44</v>
      </c>
      <c r="E108" s="115"/>
      <c r="F108" s="83"/>
      <c r="G108" s="83"/>
      <c r="H108" s="83"/>
      <c r="I108" s="85"/>
      <c r="J108" s="85">
        <f>J109</f>
        <v>40000</v>
      </c>
      <c r="K108" s="83"/>
    </row>
    <row r="109" spans="1:11" ht="36" customHeight="1">
      <c r="A109" s="125"/>
      <c r="B109" s="74" t="s">
        <v>11</v>
      </c>
      <c r="C109" s="126"/>
      <c r="D109" s="84" t="s">
        <v>12</v>
      </c>
      <c r="E109" s="63" t="s">
        <v>137</v>
      </c>
      <c r="F109" s="83"/>
      <c r="G109" s="83"/>
      <c r="H109" s="83"/>
      <c r="I109" s="85"/>
      <c r="J109" s="82">
        <v>40000</v>
      </c>
      <c r="K109" s="83"/>
    </row>
    <row r="110" spans="1:11" s="109" customFormat="1" ht="51.75" customHeight="1">
      <c r="A110" s="117" t="s">
        <v>25</v>
      </c>
      <c r="B110" s="117" t="s">
        <v>27</v>
      </c>
      <c r="C110" s="144">
        <v>1020</v>
      </c>
      <c r="D110" s="143" t="s">
        <v>26</v>
      </c>
      <c r="E110" s="115"/>
      <c r="F110" s="83"/>
      <c r="G110" s="83"/>
      <c r="H110" s="83"/>
      <c r="I110" s="85"/>
      <c r="J110" s="85">
        <f>J111+J112</f>
        <v>508900</v>
      </c>
      <c r="K110" s="83"/>
    </row>
    <row r="111" spans="1:11" ht="60" customHeight="1">
      <c r="A111" s="125"/>
      <c r="B111" s="139" t="s">
        <v>21</v>
      </c>
      <c r="C111" s="140"/>
      <c r="D111" s="84" t="s">
        <v>7</v>
      </c>
      <c r="E111" s="80" t="s">
        <v>216</v>
      </c>
      <c r="F111" s="83"/>
      <c r="G111" s="83"/>
      <c r="H111" s="83"/>
      <c r="I111" s="82"/>
      <c r="J111" s="82">
        <v>508900</v>
      </c>
      <c r="K111" s="83"/>
    </row>
    <row r="112" spans="1:11" ht="51" hidden="1" customHeight="1">
      <c r="A112" s="125"/>
      <c r="B112" s="139"/>
      <c r="C112" s="140"/>
      <c r="D112" s="84"/>
      <c r="E112" s="110"/>
      <c r="F112" s="83"/>
      <c r="G112" s="83"/>
      <c r="H112" s="83"/>
      <c r="I112" s="82"/>
      <c r="J112" s="82"/>
      <c r="K112" s="83"/>
    </row>
    <row r="113" spans="1:12" ht="256.5" customHeight="1">
      <c r="A113" s="112" t="s">
        <v>198</v>
      </c>
      <c r="B113" s="112" t="s">
        <v>199</v>
      </c>
      <c r="C113" s="145">
        <v>1060</v>
      </c>
      <c r="D113" s="146" t="s">
        <v>201</v>
      </c>
      <c r="E113" s="110"/>
      <c r="F113" s="83"/>
      <c r="G113" s="83"/>
      <c r="H113" s="83"/>
      <c r="I113" s="82"/>
      <c r="J113" s="85">
        <f>J114</f>
        <v>10823862</v>
      </c>
      <c r="K113" s="83"/>
    </row>
    <row r="114" spans="1:12" ht="216">
      <c r="A114" s="9"/>
      <c r="B114" s="17" t="s">
        <v>200</v>
      </c>
      <c r="C114" s="20"/>
      <c r="D114" s="42" t="s">
        <v>202</v>
      </c>
      <c r="E114" s="104" t="s">
        <v>204</v>
      </c>
      <c r="F114" s="29"/>
      <c r="G114" s="29"/>
      <c r="H114" s="29"/>
      <c r="I114" s="15"/>
      <c r="J114" s="15">
        <f>12994937-2171075</f>
        <v>10823862</v>
      </c>
      <c r="K114" s="7"/>
    </row>
    <row r="115" spans="1:12" ht="30" customHeight="1">
      <c r="A115" s="16" t="s">
        <v>48</v>
      </c>
      <c r="B115" s="19">
        <v>10</v>
      </c>
      <c r="C115" s="44"/>
      <c r="D115" s="45" t="s">
        <v>49</v>
      </c>
      <c r="E115" s="39"/>
      <c r="F115" s="29"/>
      <c r="G115" s="29"/>
      <c r="H115" s="29"/>
      <c r="I115" s="15"/>
      <c r="J115" s="21">
        <f>J120+J124+J116+J118+J126+J122</f>
        <v>447750</v>
      </c>
      <c r="K115" s="7"/>
    </row>
    <row r="116" spans="1:12" ht="30" hidden="1" customHeight="1">
      <c r="A116" s="16" t="s">
        <v>174</v>
      </c>
      <c r="B116" s="19">
        <v>1080</v>
      </c>
      <c r="C116" s="18" t="s">
        <v>39</v>
      </c>
      <c r="D116" s="90" t="s">
        <v>172</v>
      </c>
      <c r="E116" s="89"/>
      <c r="F116" s="29"/>
      <c r="G116" s="29"/>
      <c r="H116" s="29"/>
      <c r="I116" s="15"/>
      <c r="J116" s="21">
        <f>J117</f>
        <v>0</v>
      </c>
      <c r="K116" s="7"/>
    </row>
    <row r="117" spans="1:12" ht="30" hidden="1" customHeight="1">
      <c r="A117" s="16"/>
      <c r="B117" s="43">
        <v>3110</v>
      </c>
      <c r="C117" s="44"/>
      <c r="D117" s="42" t="s">
        <v>12</v>
      </c>
      <c r="E117" s="91" t="s">
        <v>173</v>
      </c>
      <c r="F117" s="29"/>
      <c r="G117" s="29"/>
      <c r="H117" s="29"/>
      <c r="I117" s="15"/>
      <c r="J117" s="15"/>
      <c r="K117" s="7"/>
    </row>
    <row r="118" spans="1:12" ht="30" customHeight="1">
      <c r="A118" s="18" t="s">
        <v>208</v>
      </c>
      <c r="B118" s="19">
        <v>4030</v>
      </c>
      <c r="C118" s="18" t="s">
        <v>210</v>
      </c>
      <c r="D118" s="100" t="s">
        <v>209</v>
      </c>
      <c r="E118" s="91"/>
      <c r="F118" s="29"/>
      <c r="G118" s="29"/>
      <c r="H118" s="29"/>
      <c r="I118" s="15"/>
      <c r="J118" s="21">
        <f>J119</f>
        <v>67000</v>
      </c>
      <c r="K118" s="7"/>
    </row>
    <row r="119" spans="1:12" ht="37.5" customHeight="1">
      <c r="A119" s="16"/>
      <c r="B119" s="43">
        <v>3110</v>
      </c>
      <c r="C119" s="44"/>
      <c r="D119" s="42" t="s">
        <v>12</v>
      </c>
      <c r="E119" s="64" t="s">
        <v>224</v>
      </c>
      <c r="F119" s="29"/>
      <c r="G119" s="29"/>
      <c r="H119" s="29"/>
      <c r="I119" s="15"/>
      <c r="J119" s="15">
        <f>50000+17000</f>
        <v>67000</v>
      </c>
      <c r="K119" s="7"/>
    </row>
    <row r="120" spans="1:12" ht="46.5" customHeight="1">
      <c r="A120" s="18" t="s">
        <v>51</v>
      </c>
      <c r="B120" s="18" t="s">
        <v>52</v>
      </c>
      <c r="C120" s="18" t="s">
        <v>53</v>
      </c>
      <c r="D120" s="46" t="s">
        <v>50</v>
      </c>
      <c r="E120" s="39"/>
      <c r="F120" s="29"/>
      <c r="G120" s="29"/>
      <c r="H120" s="29"/>
      <c r="I120" s="15"/>
      <c r="J120" s="21">
        <f>J121</f>
        <v>46750</v>
      </c>
      <c r="K120" s="7"/>
    </row>
    <row r="121" spans="1:12" ht="31.5" customHeight="1">
      <c r="A121" s="18"/>
      <c r="B121" s="33" t="s">
        <v>11</v>
      </c>
      <c r="C121" s="34"/>
      <c r="D121" s="42" t="s">
        <v>12</v>
      </c>
      <c r="E121" s="47" t="s">
        <v>55</v>
      </c>
      <c r="F121" s="29"/>
      <c r="G121" s="29"/>
      <c r="H121" s="29"/>
      <c r="I121" s="15"/>
      <c r="J121" s="15">
        <v>46750</v>
      </c>
      <c r="K121" s="7"/>
    </row>
    <row r="122" spans="1:12" ht="31.5" customHeight="1">
      <c r="A122" s="18" t="s">
        <v>241</v>
      </c>
      <c r="B122" s="18" t="s">
        <v>242</v>
      </c>
      <c r="C122" s="34"/>
      <c r="D122" s="191" t="s">
        <v>243</v>
      </c>
      <c r="E122" s="47"/>
      <c r="F122" s="29"/>
      <c r="G122" s="29"/>
      <c r="H122" s="29"/>
      <c r="I122" s="15"/>
      <c r="J122" s="21">
        <f>J123</f>
        <v>80000</v>
      </c>
      <c r="K122" s="7"/>
    </row>
    <row r="123" spans="1:12" ht="31.5" customHeight="1">
      <c r="A123" s="117"/>
      <c r="B123" s="74" t="s">
        <v>11</v>
      </c>
      <c r="C123" s="126"/>
      <c r="D123" s="193" t="s">
        <v>12</v>
      </c>
      <c r="E123" s="80" t="s">
        <v>257</v>
      </c>
      <c r="F123" s="83"/>
      <c r="G123" s="83"/>
      <c r="H123" s="83"/>
      <c r="I123" s="82"/>
      <c r="J123" s="82">
        <v>80000</v>
      </c>
      <c r="K123" s="83"/>
      <c r="L123" s="111"/>
    </row>
    <row r="124" spans="1:12" ht="30" customHeight="1">
      <c r="A124" s="32" t="s">
        <v>100</v>
      </c>
      <c r="B124" s="32" t="s">
        <v>101</v>
      </c>
      <c r="C124" s="32" t="s">
        <v>102</v>
      </c>
      <c r="D124" s="58" t="s">
        <v>103</v>
      </c>
      <c r="E124" s="47"/>
      <c r="F124" s="29"/>
      <c r="G124" s="29"/>
      <c r="H124" s="29"/>
      <c r="I124" s="15"/>
      <c r="J124" s="21">
        <f>J125</f>
        <v>150000</v>
      </c>
      <c r="K124" s="7"/>
    </row>
    <row r="125" spans="1:12" ht="37.5" customHeight="1">
      <c r="A125" s="125"/>
      <c r="B125" s="74" t="s">
        <v>11</v>
      </c>
      <c r="C125" s="126"/>
      <c r="D125" s="84" t="s">
        <v>12</v>
      </c>
      <c r="E125" s="80" t="s">
        <v>104</v>
      </c>
      <c r="F125" s="83"/>
      <c r="G125" s="83" t="s">
        <v>203</v>
      </c>
      <c r="H125" s="83"/>
      <c r="I125" s="82"/>
      <c r="J125" s="82">
        <f>30000+45000+34000+41000</f>
        <v>150000</v>
      </c>
      <c r="K125" s="7"/>
    </row>
    <row r="126" spans="1:12" s="107" customFormat="1" ht="32.25" customHeight="1">
      <c r="A126" s="112" t="s">
        <v>230</v>
      </c>
      <c r="B126" s="112" t="s">
        <v>218</v>
      </c>
      <c r="C126" s="112" t="s">
        <v>87</v>
      </c>
      <c r="D126" s="134" t="s">
        <v>88</v>
      </c>
      <c r="E126" s="147"/>
      <c r="F126" s="148"/>
      <c r="G126" s="148"/>
      <c r="H126" s="148"/>
      <c r="I126" s="85"/>
      <c r="J126" s="85">
        <f>J127</f>
        <v>104000</v>
      </c>
      <c r="K126" s="106"/>
    </row>
    <row r="127" spans="1:12" ht="32.25" customHeight="1">
      <c r="A127" s="125"/>
      <c r="B127" s="74" t="s">
        <v>11</v>
      </c>
      <c r="C127" s="126"/>
      <c r="D127" s="84" t="s">
        <v>12</v>
      </c>
      <c r="E127" s="80" t="s">
        <v>89</v>
      </c>
      <c r="F127" s="83"/>
      <c r="G127" s="83"/>
      <c r="H127" s="83"/>
      <c r="I127" s="82"/>
      <c r="J127" s="82">
        <f>50000+20000-20000+54000</f>
        <v>104000</v>
      </c>
      <c r="K127" s="83"/>
    </row>
    <row r="128" spans="1:12" ht="32.25" customHeight="1">
      <c r="A128" s="112" t="s">
        <v>105</v>
      </c>
      <c r="B128" s="145"/>
      <c r="C128" s="149"/>
      <c r="D128" s="50" t="s">
        <v>106</v>
      </c>
      <c r="E128" s="80"/>
      <c r="F128" s="83"/>
      <c r="G128" s="83"/>
      <c r="H128" s="83"/>
      <c r="I128" s="82"/>
      <c r="J128" s="85">
        <f>J131+J133+J129</f>
        <v>452100</v>
      </c>
      <c r="K128" s="83"/>
    </row>
    <row r="129" spans="1:11" ht="43.5" customHeight="1">
      <c r="A129" s="112" t="s">
        <v>262</v>
      </c>
      <c r="B129" s="112" t="s">
        <v>42</v>
      </c>
      <c r="C129" s="112" t="s">
        <v>43</v>
      </c>
      <c r="D129" s="114" t="s">
        <v>44</v>
      </c>
      <c r="E129" s="80"/>
      <c r="F129" s="83"/>
      <c r="G129" s="83"/>
      <c r="H129" s="83"/>
      <c r="I129" s="82"/>
      <c r="J129" s="85">
        <f>J130</f>
        <v>90000</v>
      </c>
      <c r="K129" s="83"/>
    </row>
    <row r="130" spans="1:11" ht="32.25" customHeight="1">
      <c r="A130" s="112"/>
      <c r="B130" s="126">
        <v>3110</v>
      </c>
      <c r="C130" s="149"/>
      <c r="D130" s="194" t="s">
        <v>12</v>
      </c>
      <c r="E130" s="80" t="s">
        <v>257</v>
      </c>
      <c r="F130" s="83"/>
      <c r="G130" s="83"/>
      <c r="H130" s="83"/>
      <c r="I130" s="82"/>
      <c r="J130" s="82">
        <v>90000</v>
      </c>
      <c r="K130" s="83"/>
    </row>
    <row r="131" spans="1:11" ht="43.5" customHeight="1">
      <c r="A131" s="112" t="s">
        <v>226</v>
      </c>
      <c r="B131" s="145">
        <v>5031</v>
      </c>
      <c r="C131" s="112" t="s">
        <v>233</v>
      </c>
      <c r="D131" s="50" t="s">
        <v>227</v>
      </c>
      <c r="E131" s="150"/>
      <c r="F131" s="83"/>
      <c r="G131" s="83"/>
      <c r="H131" s="83"/>
      <c r="I131" s="82"/>
      <c r="J131" s="85">
        <f>J132</f>
        <v>62100</v>
      </c>
      <c r="K131" s="83"/>
    </row>
    <row r="132" spans="1:11" ht="37.5" customHeight="1">
      <c r="A132" s="112"/>
      <c r="B132" s="74" t="s">
        <v>11</v>
      </c>
      <c r="C132" s="74"/>
      <c r="D132" s="84" t="s">
        <v>12</v>
      </c>
      <c r="E132" s="188" t="s">
        <v>273</v>
      </c>
      <c r="F132" s="83"/>
      <c r="G132" s="83"/>
      <c r="H132" s="83"/>
      <c r="I132" s="82"/>
      <c r="J132" s="82">
        <f>52000-14900+25000</f>
        <v>62100</v>
      </c>
      <c r="K132" s="83"/>
    </row>
    <row r="133" spans="1:11" ht="65.25" customHeight="1">
      <c r="A133" s="112" t="s">
        <v>246</v>
      </c>
      <c r="B133" s="112" t="s">
        <v>247</v>
      </c>
      <c r="C133" s="112" t="s">
        <v>233</v>
      </c>
      <c r="D133" s="191" t="s">
        <v>248</v>
      </c>
      <c r="E133" s="188"/>
      <c r="F133" s="83"/>
      <c r="G133" s="83"/>
      <c r="H133" s="83"/>
      <c r="I133" s="82"/>
      <c r="J133" s="85">
        <f>J134</f>
        <v>300000</v>
      </c>
      <c r="K133" s="83"/>
    </row>
    <row r="134" spans="1:11" ht="37.5" customHeight="1">
      <c r="A134" s="112"/>
      <c r="B134" s="74" t="s">
        <v>60</v>
      </c>
      <c r="C134" s="74"/>
      <c r="D134" s="161" t="s">
        <v>64</v>
      </c>
      <c r="E134" s="188" t="s">
        <v>249</v>
      </c>
      <c r="F134" s="83"/>
      <c r="G134" s="83"/>
      <c r="H134" s="83"/>
      <c r="I134" s="82"/>
      <c r="J134" s="82">
        <v>300000</v>
      </c>
      <c r="K134" s="83"/>
    </row>
    <row r="135" spans="1:11" ht="30.75" customHeight="1">
      <c r="A135" s="117" t="s">
        <v>16</v>
      </c>
      <c r="B135" s="118">
        <v>12</v>
      </c>
      <c r="C135" s="119"/>
      <c r="D135" s="120" t="s">
        <v>17</v>
      </c>
      <c r="E135" s="151"/>
      <c r="F135" s="83"/>
      <c r="G135" s="83"/>
      <c r="H135" s="83"/>
      <c r="I135" s="85"/>
      <c r="J135" s="85">
        <f>J136+J138+J140+J150+J154+J156+J144+J146+J142+J148</f>
        <v>12694327</v>
      </c>
      <c r="K135" s="83"/>
    </row>
    <row r="136" spans="1:11" ht="29.25" customHeight="1">
      <c r="A136" s="117" t="s">
        <v>270</v>
      </c>
      <c r="B136" s="119" t="s">
        <v>42</v>
      </c>
      <c r="C136" s="152" t="s">
        <v>43</v>
      </c>
      <c r="D136" s="120" t="s">
        <v>44</v>
      </c>
      <c r="E136" s="199"/>
      <c r="F136" s="83"/>
      <c r="G136" s="83"/>
      <c r="H136" s="83"/>
      <c r="I136" s="85"/>
      <c r="J136" s="85">
        <f>J137</f>
        <v>99000</v>
      </c>
      <c r="K136" s="83"/>
    </row>
    <row r="137" spans="1:11" ht="34.5" customHeight="1">
      <c r="A137" s="117"/>
      <c r="B137" s="123">
        <v>3110</v>
      </c>
      <c r="C137" s="152"/>
      <c r="D137" s="50"/>
      <c r="E137" s="200" t="s">
        <v>271</v>
      </c>
      <c r="F137" s="83"/>
      <c r="G137" s="83"/>
      <c r="H137" s="83"/>
      <c r="I137" s="85"/>
      <c r="J137" s="82">
        <v>99000</v>
      </c>
      <c r="K137" s="83"/>
    </row>
    <row r="138" spans="1:11" ht="21.75" customHeight="1">
      <c r="A138" s="128" t="s">
        <v>67</v>
      </c>
      <c r="B138" s="153" t="s">
        <v>57</v>
      </c>
      <c r="C138" s="128" t="s">
        <v>66</v>
      </c>
      <c r="D138" s="50" t="s">
        <v>59</v>
      </c>
      <c r="E138" s="80"/>
      <c r="F138" s="83"/>
      <c r="G138" s="83"/>
      <c r="H138" s="83"/>
      <c r="I138" s="85"/>
      <c r="J138" s="85">
        <f>J139</f>
        <v>2000</v>
      </c>
      <c r="K138" s="83"/>
    </row>
    <row r="139" spans="1:11" ht="60">
      <c r="A139" s="83"/>
      <c r="B139" s="154">
        <v>3122</v>
      </c>
      <c r="C139" s="154"/>
      <c r="D139" s="84" t="s">
        <v>64</v>
      </c>
      <c r="E139" s="80" t="s">
        <v>214</v>
      </c>
      <c r="F139" s="83"/>
      <c r="G139" s="83"/>
      <c r="H139" s="83"/>
      <c r="I139" s="85"/>
      <c r="J139" s="82">
        <f>2000+1000000-1000000</f>
        <v>2000</v>
      </c>
      <c r="K139" s="7"/>
    </row>
    <row r="140" spans="1:11" ht="40.5" customHeight="1">
      <c r="A140" s="112" t="s">
        <v>107</v>
      </c>
      <c r="B140" s="114">
        <v>6011</v>
      </c>
      <c r="C140" s="155" t="s">
        <v>124</v>
      </c>
      <c r="D140" s="50" t="s">
        <v>108</v>
      </c>
      <c r="E140" s="156"/>
      <c r="F140" s="83"/>
      <c r="G140" s="83"/>
      <c r="H140" s="83"/>
      <c r="I140" s="85"/>
      <c r="J140" s="85">
        <f>J141</f>
        <v>60000</v>
      </c>
      <c r="K140" s="7"/>
    </row>
    <row r="141" spans="1:11" ht="57.75" customHeight="1">
      <c r="A141" s="31"/>
      <c r="B141" s="60" t="s">
        <v>109</v>
      </c>
      <c r="C141" s="61"/>
      <c r="D141" s="42" t="s">
        <v>126</v>
      </c>
      <c r="E141" s="69" t="s">
        <v>110</v>
      </c>
      <c r="F141" s="7"/>
      <c r="G141" s="7"/>
      <c r="H141" s="7"/>
      <c r="I141" s="21"/>
      <c r="J141" s="15">
        <f>750000-690000</f>
        <v>60000</v>
      </c>
      <c r="K141" s="7"/>
    </row>
    <row r="142" spans="1:11" ht="57.75" customHeight="1">
      <c r="A142" s="112" t="s">
        <v>260</v>
      </c>
      <c r="B142" s="32" t="s">
        <v>69</v>
      </c>
      <c r="C142" s="195" t="s">
        <v>70</v>
      </c>
      <c r="D142" s="50" t="s">
        <v>71</v>
      </c>
      <c r="E142" s="69"/>
      <c r="F142" s="7"/>
      <c r="G142" s="7"/>
      <c r="H142" s="7"/>
      <c r="I142" s="21"/>
      <c r="J142" s="21">
        <f>J143</f>
        <v>2000000</v>
      </c>
      <c r="K142" s="7"/>
    </row>
    <row r="143" spans="1:11" ht="111" customHeight="1">
      <c r="A143" s="7"/>
      <c r="B143" s="43">
        <v>3132</v>
      </c>
      <c r="C143" s="7"/>
      <c r="D143" s="194" t="s">
        <v>7</v>
      </c>
      <c r="E143" s="156" t="s">
        <v>261</v>
      </c>
      <c r="F143" s="7"/>
      <c r="G143" s="7"/>
      <c r="H143" s="7"/>
      <c r="I143" s="21"/>
      <c r="J143" s="15">
        <v>2000000</v>
      </c>
      <c r="K143" s="7"/>
    </row>
    <row r="144" spans="1:11" ht="36" customHeight="1">
      <c r="A144" s="112" t="s">
        <v>164</v>
      </c>
      <c r="B144" s="112" t="s">
        <v>165</v>
      </c>
      <c r="C144" s="155" t="s">
        <v>166</v>
      </c>
      <c r="D144" s="114" t="s">
        <v>167</v>
      </c>
      <c r="E144" s="118"/>
      <c r="F144" s="83"/>
      <c r="G144" s="83"/>
      <c r="H144" s="83"/>
      <c r="I144" s="85"/>
      <c r="J144" s="85">
        <f>J145</f>
        <v>219500</v>
      </c>
      <c r="K144" s="7"/>
    </row>
    <row r="145" spans="1:11" ht="51.75" customHeight="1">
      <c r="A145" s="112"/>
      <c r="B145" s="74" t="s">
        <v>11</v>
      </c>
      <c r="C145" s="155"/>
      <c r="D145" s="84" t="s">
        <v>12</v>
      </c>
      <c r="E145" s="157" t="s">
        <v>276</v>
      </c>
      <c r="F145" s="83"/>
      <c r="G145" s="83"/>
      <c r="H145" s="83"/>
      <c r="I145" s="85"/>
      <c r="J145" s="82">
        <f>147000+65000+253000+44500-290000</f>
        <v>219500</v>
      </c>
      <c r="K145" s="7"/>
    </row>
    <row r="146" spans="1:11" ht="51.75" hidden="1" customHeight="1">
      <c r="A146" s="112" t="s">
        <v>231</v>
      </c>
      <c r="B146" s="112" t="s">
        <v>232</v>
      </c>
      <c r="C146" s="155" t="s">
        <v>115</v>
      </c>
      <c r="D146" s="50" t="s">
        <v>235</v>
      </c>
      <c r="E146" s="158"/>
      <c r="F146" s="148"/>
      <c r="G146" s="148"/>
      <c r="H146" s="148"/>
      <c r="I146" s="85"/>
      <c r="J146" s="85">
        <f>J147</f>
        <v>0</v>
      </c>
      <c r="K146" s="7"/>
    </row>
    <row r="147" spans="1:11" ht="119.25" hidden="1" customHeight="1">
      <c r="A147" s="112"/>
      <c r="B147" s="74" t="s">
        <v>21</v>
      </c>
      <c r="C147" s="155"/>
      <c r="D147" s="84" t="s">
        <v>7</v>
      </c>
      <c r="E147" s="63" t="s">
        <v>236</v>
      </c>
      <c r="F147" s="83"/>
      <c r="G147" s="83"/>
      <c r="H147" s="83"/>
      <c r="I147" s="85"/>
      <c r="J147" s="82">
        <f>2021190-2021190</f>
        <v>0</v>
      </c>
      <c r="K147" s="7"/>
    </row>
    <row r="148" spans="1:11" ht="63" hidden="1" customHeight="1">
      <c r="A148" s="32" t="s">
        <v>18</v>
      </c>
      <c r="B148" s="27" t="s">
        <v>128</v>
      </c>
      <c r="C148" s="12" t="s">
        <v>130</v>
      </c>
      <c r="D148" s="50" t="s">
        <v>129</v>
      </c>
      <c r="E148" s="51"/>
      <c r="F148" s="83"/>
      <c r="G148" s="83"/>
      <c r="H148" s="83"/>
      <c r="I148" s="85"/>
      <c r="J148" s="85">
        <f>J149</f>
        <v>0</v>
      </c>
      <c r="K148" s="7"/>
    </row>
    <row r="149" spans="1:11" ht="52.5" hidden="1" customHeight="1">
      <c r="A149" s="6"/>
      <c r="B149" s="33" t="s">
        <v>60</v>
      </c>
      <c r="C149" s="34"/>
      <c r="D149" s="88" t="s">
        <v>64</v>
      </c>
      <c r="E149" s="36" t="s">
        <v>133</v>
      </c>
      <c r="F149" s="83"/>
      <c r="G149" s="83"/>
      <c r="H149" s="83"/>
      <c r="I149" s="85"/>
      <c r="J149" s="82">
        <f>1800000-1800000</f>
        <v>0</v>
      </c>
      <c r="K149" s="7"/>
    </row>
    <row r="150" spans="1:11" ht="25.5" customHeight="1">
      <c r="A150" s="112">
        <v>1217640</v>
      </c>
      <c r="B150" s="112">
        <v>7640</v>
      </c>
      <c r="C150" s="112" t="s">
        <v>122</v>
      </c>
      <c r="D150" s="144" t="s">
        <v>63</v>
      </c>
      <c r="E150" s="83"/>
      <c r="F150" s="83"/>
      <c r="G150" s="83"/>
      <c r="H150" s="83"/>
      <c r="I150" s="85"/>
      <c r="J150" s="85">
        <f>J151</f>
        <v>461000</v>
      </c>
      <c r="K150" s="29"/>
    </row>
    <row r="151" spans="1:11" ht="92.25" customHeight="1">
      <c r="A151" s="112"/>
      <c r="B151" s="74" t="s">
        <v>60</v>
      </c>
      <c r="C151" s="112"/>
      <c r="D151" s="84" t="s">
        <v>64</v>
      </c>
      <c r="E151" s="63" t="s">
        <v>65</v>
      </c>
      <c r="F151" s="83"/>
      <c r="G151" s="83"/>
      <c r="H151" s="83"/>
      <c r="I151" s="159"/>
      <c r="J151" s="160">
        <v>461000</v>
      </c>
      <c r="K151" s="29"/>
    </row>
    <row r="152" spans="1:11" ht="39" hidden="1" customHeight="1">
      <c r="A152" s="219"/>
      <c r="B152" s="220"/>
      <c r="C152" s="221"/>
      <c r="D152" s="222"/>
      <c r="E152" s="223"/>
      <c r="F152" s="83"/>
      <c r="G152" s="83"/>
      <c r="H152" s="83"/>
      <c r="I152" s="159"/>
      <c r="J152" s="160"/>
      <c r="K152" s="29"/>
    </row>
    <row r="153" spans="1:11" ht="30" hidden="1" customHeight="1">
      <c r="A153" s="219"/>
      <c r="B153" s="220"/>
      <c r="C153" s="221"/>
      <c r="D153" s="222"/>
      <c r="E153" s="223"/>
      <c r="F153" s="163"/>
      <c r="G153" s="163"/>
      <c r="H153" s="163"/>
      <c r="I153" s="164"/>
      <c r="J153" s="165">
        <f>J168</f>
        <v>0</v>
      </c>
      <c r="K153" s="7"/>
    </row>
    <row r="154" spans="1:11" ht="34.5" customHeight="1">
      <c r="A154" s="145">
        <v>1217670</v>
      </c>
      <c r="B154" s="134">
        <v>7670</v>
      </c>
      <c r="C154" s="166" t="s">
        <v>115</v>
      </c>
      <c r="D154" s="50" t="s">
        <v>163</v>
      </c>
      <c r="E154" s="78"/>
      <c r="F154" s="163"/>
      <c r="G154" s="163"/>
      <c r="H154" s="163"/>
      <c r="I154" s="164"/>
      <c r="J154" s="165">
        <f>J155</f>
        <v>9852827</v>
      </c>
      <c r="K154" s="7"/>
    </row>
    <row r="155" spans="1:11" ht="82.5" customHeight="1">
      <c r="A155" s="167"/>
      <c r="B155" s="132">
        <v>3210</v>
      </c>
      <c r="C155" s="168"/>
      <c r="D155" s="84" t="s">
        <v>73</v>
      </c>
      <c r="E155" s="169" t="s">
        <v>279</v>
      </c>
      <c r="F155" s="163"/>
      <c r="G155" s="163"/>
      <c r="H155" s="163"/>
      <c r="I155" s="164"/>
      <c r="J155" s="170">
        <f>300000+420000+493384+2879259+4190000+480000+300000+2500000-48000-1661816</f>
        <v>9852827</v>
      </c>
      <c r="K155" s="7"/>
    </row>
    <row r="156" spans="1:11" ht="40.5" hidden="1" customHeight="1">
      <c r="A156" s="145">
        <v>1218110</v>
      </c>
      <c r="B156" s="134">
        <v>8110</v>
      </c>
      <c r="C156" s="166" t="s">
        <v>92</v>
      </c>
      <c r="D156" s="50" t="s">
        <v>93</v>
      </c>
      <c r="E156" s="77"/>
      <c r="F156" s="163"/>
      <c r="G156" s="163"/>
      <c r="H156" s="163"/>
      <c r="I156" s="164"/>
      <c r="J156" s="165">
        <f>J157+J158+J159</f>
        <v>0</v>
      </c>
      <c r="K156" s="7"/>
    </row>
    <row r="157" spans="1:11" ht="49.5" hidden="1" customHeight="1">
      <c r="A157" s="167"/>
      <c r="B157" s="132">
        <v>3122</v>
      </c>
      <c r="C157" s="196"/>
      <c r="D157" s="197" t="s">
        <v>64</v>
      </c>
      <c r="E157" s="127" t="s">
        <v>223</v>
      </c>
      <c r="F157" s="163"/>
      <c r="G157" s="163"/>
      <c r="H157" s="163"/>
      <c r="I157" s="164"/>
      <c r="J157" s="170">
        <f>41900000-5910938+5910938-2879259-5300000-5700000-4190000-199000-1000000-95000-1962900-2170000-1263000-3480810-2000000-2800000-8860031</f>
        <v>0</v>
      </c>
      <c r="K157" s="7"/>
    </row>
    <row r="158" spans="1:11" ht="52.5" hidden="1" customHeight="1">
      <c r="A158" s="167"/>
      <c r="B158" s="171">
        <v>3210</v>
      </c>
      <c r="C158" s="135"/>
      <c r="D158" s="197" t="s">
        <v>73</v>
      </c>
      <c r="E158" s="127" t="s">
        <v>263</v>
      </c>
      <c r="F158" s="172"/>
      <c r="G158" s="172"/>
      <c r="H158" s="172"/>
      <c r="I158" s="173"/>
      <c r="J158" s="174"/>
      <c r="K158" s="101"/>
    </row>
    <row r="159" spans="1:11" ht="53.25" hidden="1" customHeight="1">
      <c r="A159" s="167"/>
      <c r="B159" s="132"/>
      <c r="C159" s="135"/>
      <c r="D159" s="84"/>
      <c r="E159" s="127"/>
      <c r="F159" s="163"/>
      <c r="G159" s="163"/>
      <c r="H159" s="163"/>
      <c r="I159" s="164"/>
      <c r="J159" s="170"/>
      <c r="K159" s="7"/>
    </row>
    <row r="160" spans="1:11" ht="30" customHeight="1">
      <c r="A160" s="128" t="s">
        <v>111</v>
      </c>
      <c r="B160" s="50">
        <v>31</v>
      </c>
      <c r="C160" s="175"/>
      <c r="D160" s="50" t="s">
        <v>112</v>
      </c>
      <c r="E160" s="176"/>
      <c r="F160" s="163"/>
      <c r="G160" s="163"/>
      <c r="H160" s="163"/>
      <c r="I160" s="164"/>
      <c r="J160" s="165">
        <f>J165+J163+J161</f>
        <v>302300</v>
      </c>
      <c r="K160" s="7"/>
    </row>
    <row r="161" spans="1:11" ht="30" customHeight="1">
      <c r="A161" s="112" t="s">
        <v>265</v>
      </c>
      <c r="B161" s="128" t="s">
        <v>42</v>
      </c>
      <c r="C161" s="175" t="s">
        <v>43</v>
      </c>
      <c r="D161" s="120" t="s">
        <v>44</v>
      </c>
      <c r="E161" s="199"/>
      <c r="F161" s="163"/>
      <c r="G161" s="163"/>
      <c r="H161" s="163"/>
      <c r="I161" s="164"/>
      <c r="J161" s="165">
        <f>J162</f>
        <v>105000</v>
      </c>
      <c r="K161" s="7"/>
    </row>
    <row r="162" spans="1:11" ht="30" customHeight="1">
      <c r="A162" s="128"/>
      <c r="B162" s="197">
        <v>3110</v>
      </c>
      <c r="C162" s="175"/>
      <c r="D162" s="50"/>
      <c r="E162" s="200" t="s">
        <v>257</v>
      </c>
      <c r="F162" s="163"/>
      <c r="G162" s="163"/>
      <c r="H162" s="163"/>
      <c r="I162" s="164"/>
      <c r="J162" s="170">
        <f>60000+45000</f>
        <v>105000</v>
      </c>
      <c r="K162" s="7"/>
    </row>
    <row r="163" spans="1:11" ht="30" customHeight="1">
      <c r="A163" s="112" t="s">
        <v>189</v>
      </c>
      <c r="B163" s="114">
        <v>7520</v>
      </c>
      <c r="C163" s="175" t="s">
        <v>87</v>
      </c>
      <c r="D163" s="134" t="s">
        <v>88</v>
      </c>
      <c r="E163" s="177"/>
      <c r="F163" s="163"/>
      <c r="G163" s="163"/>
      <c r="H163" s="163"/>
      <c r="I163" s="164"/>
      <c r="J163" s="165">
        <f>J164</f>
        <v>142000</v>
      </c>
      <c r="K163" s="7"/>
    </row>
    <row r="164" spans="1:11" ht="30" customHeight="1">
      <c r="A164" s="128"/>
      <c r="B164" s="204">
        <v>3110</v>
      </c>
      <c r="C164" s="175"/>
      <c r="D164" s="84" t="s">
        <v>12</v>
      </c>
      <c r="E164" s="96" t="s">
        <v>89</v>
      </c>
      <c r="F164" s="163"/>
      <c r="G164" s="163"/>
      <c r="H164" s="163"/>
      <c r="I164" s="164"/>
      <c r="J164" s="170">
        <f>46000+96000</f>
        <v>142000</v>
      </c>
      <c r="K164" s="7"/>
    </row>
    <row r="165" spans="1:11" ht="30" customHeight="1">
      <c r="A165" s="128" t="s">
        <v>113</v>
      </c>
      <c r="B165" s="112" t="s">
        <v>114</v>
      </c>
      <c r="C165" s="155" t="s">
        <v>115</v>
      </c>
      <c r="D165" s="120" t="s">
        <v>116</v>
      </c>
      <c r="E165" s="178"/>
      <c r="F165" s="163"/>
      <c r="G165" s="163"/>
      <c r="H165" s="163"/>
      <c r="I165" s="164"/>
      <c r="J165" s="165">
        <f>J166</f>
        <v>55300</v>
      </c>
      <c r="K165" s="7"/>
    </row>
    <row r="166" spans="1:11" ht="48.75" customHeight="1">
      <c r="A166" s="128"/>
      <c r="B166" s="136">
        <v>2281</v>
      </c>
      <c r="C166" s="113"/>
      <c r="D166" s="136" t="s">
        <v>84</v>
      </c>
      <c r="E166" s="157" t="s">
        <v>117</v>
      </c>
      <c r="F166" s="163"/>
      <c r="G166" s="163"/>
      <c r="H166" s="163"/>
      <c r="I166" s="164"/>
      <c r="J166" s="170">
        <f>5300+5000+25000+20000</f>
        <v>55300</v>
      </c>
      <c r="K166" s="7"/>
    </row>
    <row r="167" spans="1:11" ht="30" customHeight="1">
      <c r="A167" s="12" t="s">
        <v>45</v>
      </c>
      <c r="B167" s="28">
        <v>37</v>
      </c>
      <c r="C167" s="22"/>
      <c r="D167" s="11" t="s">
        <v>46</v>
      </c>
      <c r="E167" s="70"/>
      <c r="F167" s="40"/>
      <c r="G167" s="40"/>
      <c r="H167" s="40"/>
      <c r="I167" s="41"/>
      <c r="J167" s="49">
        <f>J168+J170+J172</f>
        <v>3624350</v>
      </c>
      <c r="K167" s="7"/>
    </row>
    <row r="168" spans="1:11" ht="30" hidden="1" customHeight="1">
      <c r="A168" s="13" t="s">
        <v>47</v>
      </c>
      <c r="B168" s="27" t="s">
        <v>42</v>
      </c>
      <c r="C168" s="27" t="s">
        <v>43</v>
      </c>
      <c r="D168" s="8" t="s">
        <v>44</v>
      </c>
      <c r="E168" s="71"/>
      <c r="F168" s="40"/>
      <c r="G168" s="40"/>
      <c r="H168" s="40"/>
      <c r="I168" s="41"/>
      <c r="J168" s="49">
        <f>J169</f>
        <v>0</v>
      </c>
      <c r="K168" s="7"/>
    </row>
    <row r="169" spans="1:11" ht="30" hidden="1" customHeight="1">
      <c r="A169" s="12"/>
      <c r="B169" s="17" t="s">
        <v>11</v>
      </c>
      <c r="C169" s="43"/>
      <c r="D169" s="42" t="s">
        <v>12</v>
      </c>
      <c r="E169" s="57" t="s">
        <v>137</v>
      </c>
      <c r="F169" s="40"/>
      <c r="G169" s="40"/>
      <c r="H169" s="40"/>
      <c r="I169" s="41"/>
      <c r="J169" s="48"/>
      <c r="K169" s="7"/>
    </row>
    <row r="170" spans="1:11" ht="30" customHeight="1">
      <c r="A170" s="26" t="s">
        <v>118</v>
      </c>
      <c r="B170" s="28">
        <v>7520</v>
      </c>
      <c r="C170" s="26" t="s">
        <v>87</v>
      </c>
      <c r="D170" s="54" t="s">
        <v>88</v>
      </c>
      <c r="E170" s="72"/>
      <c r="F170" s="40"/>
      <c r="G170" s="40"/>
      <c r="H170" s="40"/>
      <c r="I170" s="41"/>
      <c r="J170" s="49">
        <f>J171</f>
        <v>124350</v>
      </c>
      <c r="K170" s="7"/>
    </row>
    <row r="171" spans="1:11" ht="33" customHeight="1">
      <c r="A171" s="128"/>
      <c r="B171" s="139" t="s">
        <v>11</v>
      </c>
      <c r="C171" s="81"/>
      <c r="D171" s="84" t="s">
        <v>12</v>
      </c>
      <c r="E171" s="96" t="s">
        <v>89</v>
      </c>
      <c r="F171" s="179"/>
      <c r="G171" s="179"/>
      <c r="H171" s="179"/>
      <c r="I171" s="180"/>
      <c r="J171" s="181">
        <f>77800+46550</f>
        <v>124350</v>
      </c>
      <c r="K171" s="7"/>
    </row>
    <row r="172" spans="1:11" ht="52.5" customHeight="1">
      <c r="A172" s="112" t="s">
        <v>179</v>
      </c>
      <c r="B172" s="114">
        <v>9800</v>
      </c>
      <c r="C172" s="113" t="s">
        <v>119</v>
      </c>
      <c r="D172" s="50" t="s">
        <v>180</v>
      </c>
      <c r="E172" s="96"/>
      <c r="F172" s="179"/>
      <c r="G172" s="179"/>
      <c r="H172" s="179"/>
      <c r="I172" s="180"/>
      <c r="J172" s="182">
        <f>J173+J174+J175</f>
        <v>3500000</v>
      </c>
      <c r="K172" s="7"/>
    </row>
    <row r="173" spans="1:11" ht="110.25" customHeight="1">
      <c r="A173" s="128"/>
      <c r="B173" s="139" t="s">
        <v>181</v>
      </c>
      <c r="C173" s="81"/>
      <c r="D173" s="183" t="s">
        <v>182</v>
      </c>
      <c r="E173" s="96" t="s">
        <v>228</v>
      </c>
      <c r="F173" s="179"/>
      <c r="G173" s="179"/>
      <c r="H173" s="179"/>
      <c r="I173" s="180"/>
      <c r="J173" s="181">
        <f>1050000+250000</f>
        <v>1300000</v>
      </c>
      <c r="K173" s="7"/>
    </row>
    <row r="174" spans="1:11" ht="69" customHeight="1">
      <c r="A174" s="128"/>
      <c r="B174" s="139" t="s">
        <v>181</v>
      </c>
      <c r="C174" s="81"/>
      <c r="D174" s="183" t="s">
        <v>182</v>
      </c>
      <c r="E174" s="162" t="s">
        <v>250</v>
      </c>
      <c r="F174" s="184"/>
      <c r="G174" s="179"/>
      <c r="H174" s="179" t="s">
        <v>203</v>
      </c>
      <c r="I174" s="180"/>
      <c r="J174" s="181">
        <f>60000+140000</f>
        <v>200000</v>
      </c>
      <c r="K174" s="7"/>
    </row>
    <row r="175" spans="1:11" ht="69" customHeight="1">
      <c r="A175" s="128"/>
      <c r="B175" s="139" t="s">
        <v>181</v>
      </c>
      <c r="C175" s="81"/>
      <c r="D175" s="183" t="s">
        <v>182</v>
      </c>
      <c r="E175" s="190" t="s">
        <v>251</v>
      </c>
      <c r="F175" s="184"/>
      <c r="G175" s="179"/>
      <c r="H175" s="179"/>
      <c r="I175" s="180"/>
      <c r="J175" s="181">
        <v>2000000</v>
      </c>
      <c r="K175" s="7"/>
    </row>
    <row r="176" spans="1:11" ht="15.75">
      <c r="A176" s="83"/>
      <c r="B176" s="83"/>
      <c r="C176" s="83"/>
      <c r="D176" s="83"/>
      <c r="E176" s="185" t="s">
        <v>19</v>
      </c>
      <c r="F176" s="83"/>
      <c r="G176" s="83"/>
      <c r="H176" s="83"/>
      <c r="I176" s="85"/>
      <c r="J176" s="186">
        <f>J33+J64+J107+J115+J128+J135+J160+J167</f>
        <v>114066818</v>
      </c>
      <c r="K176" s="7"/>
    </row>
    <row r="177" spans="1:11" ht="14.25">
      <c r="A177" s="83"/>
      <c r="B177" s="83"/>
      <c r="C177" s="83"/>
      <c r="D177" s="83"/>
      <c r="E177" s="187" t="s">
        <v>20</v>
      </c>
      <c r="F177" s="83"/>
      <c r="G177" s="83"/>
      <c r="H177" s="83"/>
      <c r="I177" s="85"/>
      <c r="J177" s="186">
        <f>J32+J176</f>
        <v>130428756.01000001</v>
      </c>
      <c r="K177" s="7"/>
    </row>
    <row r="179" spans="1:11" ht="15.75">
      <c r="D179" s="216" t="s">
        <v>125</v>
      </c>
      <c r="E179" s="217"/>
      <c r="F179" s="217"/>
      <c r="G179" s="217"/>
      <c r="H179" s="217"/>
    </row>
  </sheetData>
  <mergeCells count="15">
    <mergeCell ref="A152:A153"/>
    <mergeCell ref="B152:B153"/>
    <mergeCell ref="C152:C153"/>
    <mergeCell ref="D152:D153"/>
    <mergeCell ref="E152:E153"/>
    <mergeCell ref="D179:H179"/>
    <mergeCell ref="F2:K2"/>
    <mergeCell ref="F3:K3"/>
    <mergeCell ref="F4:K4"/>
    <mergeCell ref="H1:J1"/>
    <mergeCell ref="A9:B9"/>
    <mergeCell ref="A5:K5"/>
    <mergeCell ref="A6:K6"/>
    <mergeCell ref="A7:K7"/>
    <mergeCell ref="A8:B8"/>
  </mergeCells>
  <pageMargins left="0.43307086614173229" right="0.39370078740157483" top="0.31496062992125984" bottom="0.15748031496062992" header="0.31496062992125984" footer="0.19685039370078741"/>
  <pageSetup paperSize="9" scale="85" fitToHeight="16" orientation="landscape" r:id="rId1"/>
  <rowBreaks count="1" manualBreakCount="1">
    <brk id="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Margarita</cp:lastModifiedBy>
  <cp:lastPrinted>2025-12-18T10:13:09Z</cp:lastPrinted>
  <dcterms:created xsi:type="dcterms:W3CDTF">2019-12-16T13:20:45Z</dcterms:created>
  <dcterms:modified xsi:type="dcterms:W3CDTF">2025-12-24T12:25:08Z</dcterms:modified>
</cp:coreProperties>
</file>